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23" windowHeight="10067" firstSheet="1" activeTab="10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<sst xmlns="http://schemas.openxmlformats.org/spreadsheetml/2006/main" count="375" uniqueCount="266">
  <si>
    <t>单位代码：</t>
  </si>
  <si>
    <t>621026102001</t>
  </si>
  <si>
    <t>单位名称：</t>
  </si>
  <si>
    <t>中共宁县委办公室</t>
  </si>
  <si>
    <t>部门预算公开表</t>
  </si>
  <si>
    <t xml:space="preserve">     </t>
  </si>
  <si>
    <t>编制日期：2024.03.06</t>
  </si>
  <si>
    <t>部门领导：</t>
  </si>
  <si>
    <t>武小康</t>
  </si>
  <si>
    <t>财务负责人：</t>
  </si>
  <si>
    <t>张维桢</t>
  </si>
  <si>
    <t>制表人：</t>
  </si>
  <si>
    <t>崔高飞</t>
  </si>
  <si>
    <t xml:space="preserve">      </t>
  </si>
  <si>
    <t>目   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</si>
  <si>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</si>
  <si>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</si>
  <si>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</si>
  <si>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</si>
  <si>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</si>
  <si>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</si>
  <si>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</si>
  <si>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</si>
  <si>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</si>
  <si>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</si>
  <si>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</si>
  <si>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</si>
  <si>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</si>
  <si>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</si>
  <si>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</si>
  <si>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</si>
  <si>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</si>
  <si>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</si>
  <si>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</si>
  <si>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</si>
  <si>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</si>
  <si>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</si>
  <si>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</si>
  <si>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</si>
  <si>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</si>
  <si>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</si>
  <si>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</si>
  <si>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</si>
  <si>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</si>
  <si>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</si>
  <si>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</si>
  <si>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</si>
  <si>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</si>
  <si>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</si>
  <si>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</si>
  <si>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</si>
  <si>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</si>
  <si>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</si>
  <si>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</si>
  <si>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</si>
  <si>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</si>
  <si>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</si>
  <si>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</si>
  <si>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</si>
  <si>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</si>
  <si>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</si>
  <si>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</si>
  <si>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</si>
  <si>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</si>
  <si>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</si>
  <si>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</si>
  <si>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</si>
  <si>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</si>
  <si>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</si>
  <si>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</si>
  <si>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</si>
  <si>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</si>
  <si>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</si>
  <si>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</si>
  <si>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</si>
  <si>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</si>
  <si>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</si>
  <si>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</si>
  <si>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</si>
  <si>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</si>
  <si>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</si>
  <si>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</si>
  <si>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</si>
  <si>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</si>
  <si>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</si>
  <si>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</si>
  <si>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</si>
  <si>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</si>
  <si>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</si>
  <si>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</si>
  <si>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</si>
  <si>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</si>
  <si>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</si>
  <si>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</si>
  <si>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</si>
  <si>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</si>
  <si>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</si>
  <si>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</si>
  <si>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</si>
  <si>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</si>
  <si>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</si>
  <si>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</si>
  <si>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</si>
  <si>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</si>
  <si>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</si>
  <si>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</si>
  <si>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</si>
  <si>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</si>
  <si>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</si>
  <si>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</si>
  <si>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</si>
  <si>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</si>
  <si>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</si>
  <si>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</si>
  <si>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</si>
  <si>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</si>
  <si>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</si>
  <si>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</si>
  <si>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</si>
  <si>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</t>
  </si>
  <si>
    <t>一般公共服务支出</t>
  </si>
  <si>
    <t>20131</t>
  </si>
  <si>
    <t>党委办公厅（室）及相关机构事务支出</t>
  </si>
  <si>
    <t>行政运行</t>
  </si>
  <si>
    <t>社会保障和就业支出</t>
  </si>
  <si>
    <t>行政事业单位养老支出</t>
  </si>
  <si>
    <t>行政单位离退休</t>
  </si>
  <si>
    <t>机关事业单位基本养老保险缴费支出</t>
  </si>
  <si>
    <t>20899</t>
  </si>
  <si>
    <t>其他社会保障和就业支出</t>
  </si>
  <si>
    <t>2089999</t>
  </si>
  <si>
    <t>卫生健康支出</t>
  </si>
  <si>
    <t>行政事业单位医疗</t>
  </si>
  <si>
    <t>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</si>
  <si>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</si>
  <si>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</si>
  <si>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</si>
  <si>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</si>
  <si>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</si>
  <si>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</si>
  <si>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</si>
  <si>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</si>
  <si>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</si>
  <si>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</si>
  <si>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</si>
  <si>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</si>
  <si>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</si>
  <si>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</si>
  <si>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</si>
  <si>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</si>
  <si>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</si>
  <si>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</si>
  <si>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</si>
  <si>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</si>
  <si>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</si>
  <si>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</si>
  <si>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</si>
  <si>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</si>
  <si>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</si>
  <si>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</si>
  <si>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</si>
  <si>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</si>
  <si>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</si>
  <si>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</si>
  <si>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</si>
  <si>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</si>
  <si>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</si>
  <si>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</si>
  <si>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</si>
  <si>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</si>
  <si>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</si>
  <si>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</si>
  <si>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</si>
  <si>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</si>
  <si>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</si>
  <si>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</si>
  <si>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</si>
  <si>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</si>
  <si>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</si>
  <si>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</si>
  <si>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</si>
  <si>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</si>
  <si>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</si>
  <si>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</si>
  <si>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</si>
  <si>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</si>
  <si>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</si>
  <si>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</si>
  <si>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</si>
  <si>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</si>
  <si>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</si>
  <si>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</si>
  <si>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</si>
  <si>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</si>
  <si>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</si>
  <si>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</si>
  <si>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</si>
  <si>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30110</t>
  </si>
  <si>
    <t xml:space="preserve">  职工基本医疗保险缴费</t>
  </si>
  <si>
    <t>30112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</si>
  <si>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</si>
  <si>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</si>
  <si>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</si>
  <si>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</si>
  <si>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</si>
  <si>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</si>
  <si>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</si>
  <si>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</si>
  <si>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</si>
  <si>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30207</t>
  </si>
  <si>
    <t xml:space="preserve">  邮电费</t>
  </si>
  <si>
    <t>30211</t>
  </si>
  <si>
    <t xml:space="preserve">  差旅费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</si>
  <si>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</si>
  <si>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</si>
  <si>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</si>
  <si>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</si>
  <si>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</si>
  <si>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</si>
  <si>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</si>
  <si>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</si>
  <si>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</si>
  <si>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</si>
  <si>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</si>
  <si>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</si>
  <si>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</si>
  <si>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</si>
  <si>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</si>
  <si>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</si>
  <si>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</si>
  <si>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其他交通费用（车补）</t>
  </si>
  <si>
    <t>303</t>
  </si>
  <si>
    <t>对个人和家庭的补助</t>
  </si>
  <si>
    <t>30302</t>
  </si>
  <si>
    <t xml:space="preserve">  退休费</t>
  </si>
  <si>
    <t>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</si>
  <si>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</si>
  <si>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</si>
  <si>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</si>
  <si>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</si>
  <si>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</si>
  <si>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</si>
  <si>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</si>
  <si>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</si>
  <si>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</si>
  <si>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</si>
  <si>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</si>
  <si>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</si>
  <si>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</si>
  <si>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</si>
  <si>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30213</t>
  </si>
  <si>
    <t xml:space="preserve">  维修（护）费</t>
  </si>
  <si>
    <t>30299</t>
  </si>
  <si>
    <t xml:space="preserve">  其他商品和服务支出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</si>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</sst>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</numFmts>
  <fonts count="63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"/>
      <scheme val="minor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sz val="11"/>
      <name val="Times New Roman"/>
      <charset val="1"/>
    </font>
    <font>
      <sz val="10"/>
      <color indexed="8"/>
      <name val="Times New Roman"/>
      <charset val="134"/>
    </font>
    <font>
      <sz val="11"/>
      <color indexed="8"/>
      <name val="Times New Roman"/>
      <charset val="1"/>
    </font>
    <font>
      <sz val="19"/>
      <name val="SimSun"/>
      <charset val="134"/>
    </font>
    <font>
      <b/>
      <sz val="10"/>
      <name val="SimSun"/>
      <charset val="134"/>
    </font>
    <font>
      <sz val="11"/>
      <name val="宋体"/>
      <charset val="1"/>
      <scheme val="minor"/>
    </font>
    <font>
      <b/>
      <sz val="11"/>
      <name val="宋体"/>
      <charset val="1"/>
      <scheme val="minor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11"/>
      <name val="Times New Roman"/>
      <charset val="1"/>
    </font>
    <font>
      <b/>
      <sz val="11"/>
      <color indexed="8"/>
      <name val="Times New Roman"/>
      <charset val="1"/>
    </font>
    <font>
      <b/>
      <sz val="10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4" borderId="10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5" borderId="13" applyNumberFormat="0" applyAlignment="0" applyProtection="0">
      <alignment vertical="center"/>
    </xf>
    <xf numFmtId="0" fontId="52" fillId="6" borderId="14" applyNumberFormat="0" applyAlignment="0" applyProtection="0">
      <alignment vertical="center"/>
    </xf>
    <xf numFmtId="0" fontId="53" fillId="6" borderId="13" applyNumberFormat="0" applyAlignment="0" applyProtection="0">
      <alignment vertical="center"/>
    </xf>
    <xf numFmtId="0" fontId="54" fillId="7" borderId="15" applyNumberFormat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10" fillId="0" borderId="0"/>
  </cellStyleXfs>
  <cellXfs count="13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left" vertical="center" wrapText="1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177" fontId="9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9" fillId="0" borderId="1" xfId="0" applyNumberFormat="1" applyFont="1" applyFill="1" applyBorder="1" applyAlignment="1" applyProtection="1">
      <alignment horizontal="left" vertical="center"/>
    </xf>
    <xf numFmtId="0" fontId="17" fillId="0" borderId="1" xfId="0" applyFont="1" applyBorder="1">
      <alignment vertical="center"/>
    </xf>
    <xf numFmtId="177" fontId="17" fillId="0" borderId="1" xfId="0" applyNumberFormat="1" applyFont="1" applyBorder="1">
      <alignment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177" fontId="21" fillId="0" borderId="1" xfId="0" applyNumberFormat="1" applyFont="1" applyBorder="1">
      <alignment vertical="center"/>
    </xf>
    <xf numFmtId="177" fontId="22" fillId="0" borderId="3" xfId="0" applyNumberFormat="1" applyFont="1" applyFill="1" applyBorder="1" applyAlignment="1" applyProtection="1">
      <alignment horizontal="right" vertical="center" wrapText="1"/>
    </xf>
    <xf numFmtId="177" fontId="23" fillId="0" borderId="1" xfId="0" applyNumberFormat="1" applyFont="1" applyBorder="1">
      <alignment vertical="center"/>
    </xf>
    <xf numFmtId="177" fontId="22" fillId="0" borderId="1" xfId="0" applyNumberFormat="1" applyFont="1" applyFill="1" applyBorder="1" applyAlignment="1" applyProtection="1">
      <alignment horizontal="right" vertical="center" wrapText="1"/>
    </xf>
    <xf numFmtId="0" fontId="2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5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right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4" fontId="25" fillId="0" borderId="1" xfId="0" applyNumberFormat="1" applyFont="1" applyBorder="1" applyAlignment="1">
      <alignment vertical="center" wrapText="1"/>
    </xf>
    <xf numFmtId="49" fontId="28" fillId="0" borderId="1" xfId="0" applyNumberFormat="1" applyFont="1" applyFill="1" applyBorder="1" applyAlignment="1">
      <alignment horizontal="left" vertical="center" wrapText="1"/>
    </xf>
    <xf numFmtId="177" fontId="29" fillId="3" borderId="1" xfId="0" applyNumberFormat="1" applyFont="1" applyFill="1" applyBorder="1" applyAlignment="1">
      <alignment vertical="center" wrapText="1"/>
    </xf>
    <xf numFmtId="177" fontId="29" fillId="0" borderId="1" xfId="0" applyNumberFormat="1" applyFont="1" applyBorder="1" applyAlignment="1">
      <alignment horizontal="right" vertical="center" wrapText="1"/>
    </xf>
    <xf numFmtId="177" fontId="30" fillId="0" borderId="1" xfId="0" applyNumberFormat="1" applyFont="1" applyBorder="1" applyAlignment="1">
      <alignment horizontal="right" vertical="center" wrapText="1"/>
    </xf>
    <xf numFmtId="177" fontId="23" fillId="0" borderId="1" xfId="0" applyNumberFormat="1" applyFont="1" applyBorder="1" applyAlignment="1">
      <alignment horizontal="right" vertical="center"/>
    </xf>
    <xf numFmtId="177" fontId="21" fillId="0" borderId="1" xfId="0" applyNumberFormat="1" applyFont="1" applyBorder="1" applyAlignment="1">
      <alignment horizontal="right" vertical="center"/>
    </xf>
    <xf numFmtId="177" fontId="31" fillId="0" borderId="1" xfId="0" applyNumberFormat="1" applyFont="1" applyBorder="1">
      <alignment vertical="center"/>
    </xf>
    <xf numFmtId="177" fontId="31" fillId="0" borderId="1" xfId="0" applyNumberFormat="1" applyFont="1" applyBorder="1" applyAlignment="1">
      <alignment horizontal="right" vertical="center"/>
    </xf>
    <xf numFmtId="177" fontId="0" fillId="0" borderId="1" xfId="0" applyNumberFormat="1" applyFont="1" applyBorder="1">
      <alignment vertical="center"/>
    </xf>
    <xf numFmtId="177" fontId="22" fillId="0" borderId="4" xfId="0" applyNumberFormat="1" applyFont="1" applyFill="1" applyBorder="1" applyAlignment="1" applyProtection="1">
      <alignment horizontal="right" vertical="center" wrapText="1"/>
    </xf>
    <xf numFmtId="177" fontId="23" fillId="0" borderId="5" xfId="0" applyNumberFormat="1" applyFont="1" applyBorder="1" applyAlignment="1">
      <alignment horizontal="right" vertical="center"/>
    </xf>
    <xf numFmtId="177" fontId="32" fillId="0" borderId="1" xfId="0" applyNumberFormat="1" applyFont="1" applyBorder="1" applyAlignment="1">
      <alignment horizontal="right" vertical="center"/>
    </xf>
    <xf numFmtId="177" fontId="32" fillId="0" borderId="1" xfId="0" applyNumberFormat="1" applyFont="1" applyBorder="1">
      <alignment vertical="center"/>
    </xf>
    <xf numFmtId="0" fontId="0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25" fillId="0" borderId="1" xfId="0" applyFont="1" applyBorder="1" applyAlignment="1">
      <alignment horizontal="right" vertical="center" wrapText="1"/>
    </xf>
    <xf numFmtId="0" fontId="25" fillId="3" borderId="1" xfId="0" applyFont="1" applyFill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177" fontId="29" fillId="3" borderId="1" xfId="0" applyNumberFormat="1" applyFont="1" applyFill="1" applyBorder="1" applyAlignment="1">
      <alignment horizontal="right" vertical="center" wrapText="1"/>
    </xf>
    <xf numFmtId="49" fontId="15" fillId="0" borderId="1" xfId="0" applyNumberFormat="1" applyFont="1" applyFill="1" applyBorder="1" applyAlignment="1" applyProtection="1">
      <alignment horizontal="left" vertical="center"/>
    </xf>
    <xf numFmtId="0" fontId="25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0" fontId="28" fillId="0" borderId="1" xfId="0" applyFont="1" applyFill="1" applyBorder="1" applyAlignment="1" applyProtection="1">
      <alignment horizontal="left" vertical="center" wrapText="1"/>
      <protection locked="0"/>
    </xf>
    <xf numFmtId="49" fontId="16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33" fillId="0" borderId="1" xfId="0" applyFont="1" applyBorder="1" applyAlignment="1">
      <alignment horizontal="left" vertical="center"/>
    </xf>
    <xf numFmtId="0" fontId="33" fillId="0" borderId="1" xfId="0" applyFont="1" applyBorder="1">
      <alignment vertical="center"/>
    </xf>
    <xf numFmtId="0" fontId="17" fillId="0" borderId="1" xfId="0" applyFont="1" applyFill="1" applyBorder="1" applyAlignment="1">
      <alignment vertical="center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>
      <alignment vertical="center"/>
    </xf>
    <xf numFmtId="4" fontId="25" fillId="0" borderId="2" xfId="0" applyNumberFormat="1" applyFont="1" applyBorder="1" applyAlignment="1">
      <alignment horizontal="right" vertical="center" wrapText="1"/>
    </xf>
    <xf numFmtId="0" fontId="25" fillId="0" borderId="2" xfId="0" applyFont="1" applyBorder="1" applyAlignment="1">
      <alignment horizontal="left" vertical="center" wrapText="1"/>
    </xf>
    <xf numFmtId="4" fontId="25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35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8" fontId="25" fillId="0" borderId="2" xfId="0" applyNumberFormat="1" applyFont="1" applyBorder="1" applyAlignment="1">
      <alignment vertical="center" wrapText="1"/>
    </xf>
    <xf numFmtId="178" fontId="25" fillId="0" borderId="2" xfId="0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36" fillId="0" borderId="1" xfId="0" applyNumberFormat="1" applyFont="1" applyFill="1" applyBorder="1" applyAlignment="1">
      <alignment horizontal="right" vertical="center"/>
    </xf>
    <xf numFmtId="0" fontId="19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9" fillId="0" borderId="1" xfId="49" applyFont="1" applyFill="1" applyBorder="1" applyAlignment="1" applyProtection="1">
      <alignment horizontal="center" vertical="center"/>
    </xf>
    <xf numFmtId="179" fontId="19" fillId="0" borderId="1" xfId="0" applyNumberFormat="1" applyFont="1" applyFill="1" applyBorder="1" applyAlignment="1" applyProtection="1">
      <alignment horizontal="right" vertical="center"/>
    </xf>
    <xf numFmtId="0" fontId="37" fillId="0" borderId="0" xfId="0" applyFont="1" applyBorder="1" applyAlignment="1">
      <alignment vertical="center" wrapText="1"/>
    </xf>
    <xf numFmtId="0" fontId="38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4" fontId="16" fillId="0" borderId="7" xfId="0" applyNumberFormat="1" applyFont="1" applyFill="1" applyBorder="1" applyAlignment="1" applyProtection="1">
      <alignment horizontal="right" vertical="center" shrinkToFit="1"/>
    </xf>
    <xf numFmtId="4" fontId="16" fillId="0" borderId="8" xfId="0" applyNumberFormat="1" applyFont="1" applyFill="1" applyBorder="1" applyAlignment="1" applyProtection="1">
      <alignment horizontal="right" vertical="center" shrinkToFit="1"/>
    </xf>
    <xf numFmtId="0" fontId="7" fillId="0" borderId="9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35" fillId="0" borderId="2" xfId="0" applyFont="1" applyBorder="1" applyAlignment="1">
      <alignment horizontal="right" vertical="center" wrapText="1"/>
    </xf>
    <xf numFmtId="0" fontId="38" fillId="0" borderId="2" xfId="0" applyFont="1" applyBorder="1" applyAlignment="1">
      <alignment vertical="center" wrapText="1"/>
    </xf>
    <xf numFmtId="4" fontId="38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9" fillId="0" borderId="0" xfId="0" applyFont="1" applyBorder="1" applyAlignment="1">
      <alignment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9" fillId="0" borderId="0" xfId="0" applyFont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B6" sqref="B6:K6"/>
    </sheetView>
  </sheetViews>
  <sheetFormatPr defaultColWidth="10" defaultRowHeight="14.4"/>
  <cols>
    <col min="1" max="1" width="2.5462962962963" customWidth="1"/>
    <col min="2" max="2" width="11.5555555555556" customWidth="1"/>
    <col min="3" max="4" width="9.76851851851852" customWidth="1"/>
    <col min="5" max="5" width="13" customWidth="1"/>
    <col min="6" max="6" width="9.76851851851852" customWidth="1"/>
    <col min="7" max="7" width="11.5092592592593" customWidth="1"/>
    <col min="8" max="11" width="9.76851851851852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36" t="s">
        <v>1</v>
      </c>
      <c r="D3" s="129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2</v>
      </c>
      <c r="C4" s="12" t="s">
        <v>3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30" t="s">
        <v>4</v>
      </c>
      <c r="C6" s="130"/>
      <c r="D6" s="130"/>
      <c r="E6" s="130"/>
      <c r="F6" s="130"/>
      <c r="G6" s="130"/>
      <c r="H6" s="130"/>
      <c r="I6" s="130"/>
      <c r="J6" s="130"/>
      <c r="K6" s="130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5</v>
      </c>
      <c r="C10" s="12"/>
      <c r="F10" s="131" t="s">
        <v>6</v>
      </c>
      <c r="G10" s="132"/>
      <c r="H10" s="13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33" t="s">
        <v>7</v>
      </c>
      <c r="C12" s="134" t="s">
        <v>8</v>
      </c>
      <c r="D12" s="12"/>
      <c r="E12" s="135" t="s">
        <v>9</v>
      </c>
      <c r="F12" s="10" t="s">
        <v>10</v>
      </c>
      <c r="G12" s="12"/>
      <c r="H12" s="133" t="s">
        <v>11</v>
      </c>
      <c r="I12" s="10" t="s">
        <v>12</v>
      </c>
      <c r="J12" s="12"/>
      <c r="K12" s="12"/>
    </row>
    <row r="13" ht="14.3" customHeight="1" spans="1:11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4">
    <mergeCell ref="C3:D3"/>
    <mergeCell ref="C4:E4"/>
    <mergeCell ref="B6:K6"/>
    <mergeCell ref="F10:H10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7" sqref="$A7:$XFD8"/>
    </sheetView>
  </sheetViews>
  <sheetFormatPr defaultColWidth="10" defaultRowHeight="14.4" outlineLevelRow="7" outlineLevelCol="7"/>
  <cols>
    <col min="1" max="1" width="35.3333333333333" customWidth="1"/>
    <col min="2" max="2" width="9.76851851851852" customWidth="1"/>
    <col min="3" max="3" width="12.9166666666667" customWidth="1"/>
    <col min="4" max="4" width="9.76851851851852" customWidth="1"/>
    <col min="5" max="6" width="15.1111111111111" customWidth="1"/>
    <col min="7" max="8" width="15.2222222222222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4" t="s">
        <v>237</v>
      </c>
      <c r="B2" s="44"/>
      <c r="C2" s="44"/>
      <c r="D2" s="44"/>
      <c r="E2" s="44"/>
      <c r="F2" s="44"/>
      <c r="G2" s="44"/>
      <c r="H2" s="44"/>
    </row>
    <row r="3" ht="22.75" customHeight="1" spans="1:8">
      <c r="A3" s="10"/>
      <c r="B3" s="10"/>
      <c r="C3" s="10"/>
      <c r="D3" s="10"/>
      <c r="E3" s="10"/>
      <c r="F3" s="10"/>
      <c r="G3" s="10"/>
      <c r="H3" s="45" t="s">
        <v>37</v>
      </c>
    </row>
    <row r="4" ht="22.75" customHeight="1" spans="1:8">
      <c r="A4" s="14" t="s">
        <v>173</v>
      </c>
      <c r="B4" s="14" t="s">
        <v>238</v>
      </c>
      <c r="C4" s="14"/>
      <c r="D4" s="14"/>
      <c r="E4" s="14"/>
      <c r="F4" s="14"/>
      <c r="G4" s="14" t="s">
        <v>239</v>
      </c>
      <c r="H4" s="14" t="s">
        <v>240</v>
      </c>
    </row>
    <row r="5" ht="22.75" customHeight="1" spans="1:8">
      <c r="A5" s="14"/>
      <c r="B5" s="14" t="s">
        <v>118</v>
      </c>
      <c r="C5" s="14" t="s">
        <v>241</v>
      </c>
      <c r="D5" s="14" t="s">
        <v>242</v>
      </c>
      <c r="E5" s="14" t="s">
        <v>243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244</v>
      </c>
      <c r="F6" s="14" t="s">
        <v>245</v>
      </c>
      <c r="G6" s="14"/>
      <c r="H6" s="14"/>
    </row>
    <row r="7" ht="37" customHeight="1" spans="1:8">
      <c r="A7" s="46" t="s">
        <v>118</v>
      </c>
      <c r="B7" s="47"/>
      <c r="C7" s="47"/>
      <c r="D7" s="47"/>
      <c r="E7" s="47"/>
      <c r="F7" s="47"/>
      <c r="G7" s="47"/>
      <c r="H7" s="47"/>
    </row>
    <row r="8" ht="37" customHeight="1" spans="1:8">
      <c r="A8" s="48" t="s">
        <v>3</v>
      </c>
      <c r="B8" s="15">
        <f>D8+F8</f>
        <v>140000</v>
      </c>
      <c r="C8" s="15"/>
      <c r="D8" s="15">
        <v>40000</v>
      </c>
      <c r="E8" s="15"/>
      <c r="F8" s="15">
        <v>100000</v>
      </c>
      <c r="G8" s="15">
        <v>300000</v>
      </c>
      <c r="H8" s="15">
        <v>200000</v>
      </c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E7" sqref="E7"/>
    </sheetView>
  </sheetViews>
  <sheetFormatPr defaultColWidth="10" defaultRowHeight="14.4"/>
  <cols>
    <col min="1" max="1" width="9.76851851851852" customWidth="1"/>
    <col min="2" max="2" width="12" style="17" customWidth="1"/>
    <col min="3" max="3" width="28.1111111111111" style="17" customWidth="1"/>
    <col min="4" max="4" width="12.2222222222222" customWidth="1"/>
    <col min="5" max="5" width="12" customWidth="1"/>
    <col min="6" max="6" width="12.5" customWidth="1"/>
    <col min="7" max="10" width="9.76851851851852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246</v>
      </c>
      <c r="B2" s="19"/>
      <c r="C2" s="19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37</v>
      </c>
      <c r="G3" s="10"/>
      <c r="H3" s="10"/>
      <c r="I3" s="10"/>
      <c r="J3" s="10"/>
    </row>
    <row r="4" ht="38" customHeight="1" spans="1:10">
      <c r="A4" s="28" t="s">
        <v>247</v>
      </c>
      <c r="B4" s="29" t="s">
        <v>248</v>
      </c>
      <c r="C4" s="30" t="s">
        <v>249</v>
      </c>
      <c r="D4" s="28" t="s">
        <v>118</v>
      </c>
      <c r="E4" s="28" t="s">
        <v>115</v>
      </c>
      <c r="F4" s="28" t="s">
        <v>116</v>
      </c>
      <c r="G4" s="10"/>
      <c r="H4" s="10"/>
      <c r="I4" s="10"/>
      <c r="J4" s="10"/>
    </row>
    <row r="5" ht="40" customHeight="1" spans="1:10">
      <c r="A5" s="28"/>
      <c r="B5" s="31"/>
      <c r="C5" s="32" t="s">
        <v>118</v>
      </c>
      <c r="D5" s="33">
        <f>D6</f>
        <v>1364753.2</v>
      </c>
      <c r="E5" s="34">
        <f>E6</f>
        <v>955753.2</v>
      </c>
      <c r="F5" s="33">
        <f>F6</f>
        <v>409000</v>
      </c>
      <c r="G5" s="12"/>
      <c r="H5" s="12"/>
      <c r="I5" s="12"/>
      <c r="J5" s="12"/>
    </row>
    <row r="6" s="25" customFormat="1" ht="40" customHeight="1" spans="1:6">
      <c r="A6" s="35">
        <v>1</v>
      </c>
      <c r="B6" s="31" t="s">
        <v>201</v>
      </c>
      <c r="C6" s="36" t="s">
        <v>202</v>
      </c>
      <c r="D6" s="37">
        <f>D7+D8+D9+D10+D11+D12+D13+D14+D15+D16+D17+D18+D19+D20+D21+D22</f>
        <v>1364753.2</v>
      </c>
      <c r="E6" s="38">
        <f>E7+E8+E9+E10+E11+E13+E15+E14+E16+E17+E18+E19+E20+E21</f>
        <v>955753.2</v>
      </c>
      <c r="F6" s="37">
        <f>F7+F8+F9+F10+F11+F17+F22+F12</f>
        <v>409000</v>
      </c>
    </row>
    <row r="7" ht="40" customHeight="1" spans="1:6">
      <c r="A7" s="35">
        <v>2</v>
      </c>
      <c r="B7" s="39" t="s">
        <v>203</v>
      </c>
      <c r="C7" s="39" t="s">
        <v>204</v>
      </c>
      <c r="D7" s="40">
        <f t="shared" ref="D7:D22" si="0">E7+F7</f>
        <v>207000</v>
      </c>
      <c r="E7" s="41">
        <f>表7!E16</f>
        <v>37000</v>
      </c>
      <c r="F7" s="41">
        <v>170000</v>
      </c>
    </row>
    <row r="8" ht="40" customHeight="1" spans="1:6">
      <c r="A8" s="35">
        <v>3</v>
      </c>
      <c r="B8" s="39" t="s">
        <v>205</v>
      </c>
      <c r="C8" s="39" t="s">
        <v>206</v>
      </c>
      <c r="D8" s="40">
        <f t="shared" si="0"/>
        <v>136500</v>
      </c>
      <c r="E8" s="41">
        <f>表7!E17</f>
        <v>26500</v>
      </c>
      <c r="F8" s="41">
        <v>110000</v>
      </c>
    </row>
    <row r="9" ht="40" customHeight="1" spans="1:6">
      <c r="A9" s="35">
        <v>4</v>
      </c>
      <c r="B9" s="39" t="s">
        <v>207</v>
      </c>
      <c r="C9" s="39" t="s">
        <v>208</v>
      </c>
      <c r="D9" s="40">
        <f t="shared" si="0"/>
        <v>6000</v>
      </c>
      <c r="E9" s="41">
        <f>表7!E18</f>
        <v>2000</v>
      </c>
      <c r="F9" s="41">
        <v>4000</v>
      </c>
    </row>
    <row r="10" ht="40" customHeight="1" spans="1:6">
      <c r="A10" s="35">
        <v>5</v>
      </c>
      <c r="B10" s="39" t="s">
        <v>209</v>
      </c>
      <c r="C10" s="39" t="s">
        <v>210</v>
      </c>
      <c r="D10" s="40">
        <f t="shared" si="0"/>
        <v>36500</v>
      </c>
      <c r="E10" s="41">
        <f>表7!E19</f>
        <v>16500</v>
      </c>
      <c r="F10" s="42">
        <v>20000</v>
      </c>
    </row>
    <row r="11" ht="40" customHeight="1" spans="1:6">
      <c r="A11" s="35">
        <v>6</v>
      </c>
      <c r="B11" s="39" t="s">
        <v>211</v>
      </c>
      <c r="C11" s="39" t="s">
        <v>212</v>
      </c>
      <c r="D11" s="40">
        <f t="shared" si="0"/>
        <v>90000</v>
      </c>
      <c r="E11" s="41">
        <f>表7!E20</f>
        <v>10000</v>
      </c>
      <c r="F11" s="41">
        <v>80000</v>
      </c>
    </row>
    <row r="12" ht="40" customHeight="1" spans="1:6">
      <c r="A12" s="35">
        <v>7</v>
      </c>
      <c r="B12" s="39" t="s">
        <v>250</v>
      </c>
      <c r="C12" s="39" t="s">
        <v>251</v>
      </c>
      <c r="D12" s="40">
        <f t="shared" si="0"/>
        <v>10000</v>
      </c>
      <c r="E12" s="41"/>
      <c r="F12" s="41">
        <v>10000</v>
      </c>
    </row>
    <row r="13" ht="40" customHeight="1" spans="1:6">
      <c r="A13" s="35">
        <v>8</v>
      </c>
      <c r="B13" s="39" t="s">
        <v>213</v>
      </c>
      <c r="C13" s="39" t="s">
        <v>214</v>
      </c>
      <c r="D13" s="40">
        <f t="shared" si="0"/>
        <v>10000</v>
      </c>
      <c r="E13" s="41">
        <f>表7!E21</f>
        <v>10000</v>
      </c>
      <c r="F13" s="43"/>
    </row>
    <row r="14" ht="40" customHeight="1" spans="1:6">
      <c r="A14" s="35">
        <v>9</v>
      </c>
      <c r="B14" s="39" t="s">
        <v>215</v>
      </c>
      <c r="C14" s="39" t="s">
        <v>216</v>
      </c>
      <c r="D14" s="40">
        <f t="shared" si="0"/>
        <v>300000</v>
      </c>
      <c r="E14" s="41">
        <f>表7!E22</f>
        <v>300000</v>
      </c>
      <c r="F14" s="42"/>
    </row>
    <row r="15" ht="40" customHeight="1" spans="1:6">
      <c r="A15" s="35">
        <v>10</v>
      </c>
      <c r="B15" s="39" t="s">
        <v>217</v>
      </c>
      <c r="C15" s="39" t="s">
        <v>218</v>
      </c>
      <c r="D15" s="40">
        <f t="shared" si="0"/>
        <v>200000</v>
      </c>
      <c r="E15" s="41">
        <f>表7!E23</f>
        <v>200000</v>
      </c>
      <c r="F15" s="42"/>
    </row>
    <row r="16" ht="40" customHeight="1" spans="1:6">
      <c r="A16" s="35">
        <v>11</v>
      </c>
      <c r="B16" s="39" t="s">
        <v>219</v>
      </c>
      <c r="C16" s="39" t="s">
        <v>220</v>
      </c>
      <c r="D16" s="40">
        <f t="shared" si="0"/>
        <v>40000</v>
      </c>
      <c r="E16" s="41">
        <f>表7!E24</f>
        <v>40000</v>
      </c>
      <c r="F16" s="42"/>
    </row>
    <row r="17" ht="40" customHeight="1" spans="1:6">
      <c r="A17" s="35">
        <v>12</v>
      </c>
      <c r="B17" s="39" t="s">
        <v>221</v>
      </c>
      <c r="C17" s="39" t="s">
        <v>222</v>
      </c>
      <c r="D17" s="40">
        <f t="shared" si="0"/>
        <v>13000</v>
      </c>
      <c r="E17" s="41">
        <f>表7!E25</f>
        <v>8000</v>
      </c>
      <c r="F17" s="41">
        <v>5000</v>
      </c>
    </row>
    <row r="18" ht="40" customHeight="1" spans="1:6">
      <c r="A18" s="35">
        <v>13</v>
      </c>
      <c r="B18" s="39" t="s">
        <v>223</v>
      </c>
      <c r="C18" s="39" t="s">
        <v>224</v>
      </c>
      <c r="D18" s="40">
        <f t="shared" si="0"/>
        <v>43747.46</v>
      </c>
      <c r="E18" s="41">
        <f>表7!E26</f>
        <v>43747.46</v>
      </c>
      <c r="F18" s="42"/>
    </row>
    <row r="19" ht="40" customHeight="1" spans="1:6">
      <c r="A19" s="35">
        <v>14</v>
      </c>
      <c r="B19" s="39" t="s">
        <v>225</v>
      </c>
      <c r="C19" s="39" t="s">
        <v>226</v>
      </c>
      <c r="D19" s="40">
        <f t="shared" si="0"/>
        <v>46805.74</v>
      </c>
      <c r="E19" s="41">
        <f>表7!E27</f>
        <v>46805.74</v>
      </c>
      <c r="F19" s="42"/>
    </row>
    <row r="20" ht="40" customHeight="1" spans="1:6">
      <c r="A20" s="35">
        <v>15</v>
      </c>
      <c r="B20" s="39" t="s">
        <v>227</v>
      </c>
      <c r="C20" s="39" t="s">
        <v>228</v>
      </c>
      <c r="D20" s="40">
        <f t="shared" si="0"/>
        <v>100000</v>
      </c>
      <c r="E20" s="41">
        <v>100000</v>
      </c>
      <c r="F20" s="42"/>
    </row>
    <row r="21" ht="40" customHeight="1" spans="1:6">
      <c r="A21" s="35">
        <v>16</v>
      </c>
      <c r="B21" s="39" t="s">
        <v>229</v>
      </c>
      <c r="C21" s="39" t="s">
        <v>230</v>
      </c>
      <c r="D21" s="40">
        <f t="shared" si="0"/>
        <v>115200</v>
      </c>
      <c r="E21" s="41">
        <f>表7!E29</f>
        <v>115200</v>
      </c>
      <c r="F21" s="42"/>
    </row>
    <row r="22" ht="40" customHeight="1" spans="1:6">
      <c r="A22" s="35">
        <v>17</v>
      </c>
      <c r="B22" s="39" t="s">
        <v>252</v>
      </c>
      <c r="C22" s="39" t="s">
        <v>253</v>
      </c>
      <c r="D22" s="40">
        <f t="shared" si="0"/>
        <v>10000</v>
      </c>
      <c r="E22" s="41"/>
      <c r="F22" s="42">
        <v>10000</v>
      </c>
    </row>
    <row r="25" spans="2:3">
      <c r="B25" s="16"/>
      <c r="C25" s="16"/>
    </row>
    <row r="26" spans="2:3">
      <c r="B26" s="16"/>
      <c r="C26" s="16"/>
    </row>
    <row r="27" spans="2:3">
      <c r="B27" s="16"/>
      <c r="C27" s="16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4" sqref="$A4:$XFD12"/>
    </sheetView>
  </sheetViews>
  <sheetFormatPr defaultColWidth="7.87962962962963" defaultRowHeight="12.75" customHeight="1"/>
  <cols>
    <col min="1" max="1" width="17" style="17" customWidth="1"/>
    <col min="2" max="2" width="41.3796296296296" style="17" customWidth="1"/>
    <col min="3" max="3" width="29.3796296296296" style="17" customWidth="1"/>
    <col min="4" max="4" width="2.5" style="17" customWidth="1"/>
    <col min="5" max="16" width="8" style="17"/>
    <col min="17" max="16384" width="7.87962962962963" style="16"/>
  </cols>
  <sheetData>
    <row r="1" ht="15" customHeight="1" spans="1:16">
      <c r="A1" s="18"/>
      <c r="B1" s="18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ht="32.25" customHeight="1" spans="1:16">
      <c r="A2" s="19" t="s">
        <v>254</v>
      </c>
      <c r="B2" s="19"/>
      <c r="C2" s="19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ht="15" customHeight="1" spans="1:16">
      <c r="A3" s="16"/>
      <c r="B3" s="16"/>
      <c r="C3" s="20" t="s">
        <v>37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68" customHeight="1" spans="1:16">
      <c r="A4" s="21" t="s">
        <v>255</v>
      </c>
      <c r="B4" s="21"/>
      <c r="C4" s="22" t="s">
        <v>41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ht="68" customHeight="1" spans="1:16">
      <c r="A5" s="21" t="s">
        <v>256</v>
      </c>
      <c r="B5" s="21" t="s">
        <v>257</v>
      </c>
      <c r="C5" s="22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="16" customFormat="1" ht="68" customHeight="1" spans="1:3">
      <c r="A6" s="21" t="s">
        <v>118</v>
      </c>
      <c r="B6" s="21"/>
      <c r="C6" s="22"/>
    </row>
    <row r="7" s="16" customFormat="1" ht="68" customHeight="1" spans="1:4">
      <c r="A7" s="23"/>
      <c r="B7" s="23"/>
      <c r="C7" s="24">
        <v>0</v>
      </c>
      <c r="D7" s="17"/>
    </row>
    <row r="8" ht="68" customHeight="1" spans="1:16">
      <c r="A8" s="23"/>
      <c r="B8" s="23"/>
      <c r="C8" s="24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ht="68" customHeight="1" spans="1:16">
      <c r="A9" s="23"/>
      <c r="B9" s="23"/>
      <c r="C9" s="24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ht="68" customHeight="1" spans="1:3">
      <c r="A10" s="23"/>
      <c r="B10" s="23"/>
      <c r="C10" s="24"/>
    </row>
    <row r="11" ht="68" customHeight="1" spans="1:3">
      <c r="A11" s="23"/>
      <c r="B11" s="23"/>
      <c r="C11" s="24"/>
    </row>
    <row r="12" ht="68" customHeight="1" spans="1:3">
      <c r="A12" s="23"/>
      <c r="B12" s="23"/>
      <c r="C12" s="24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4" sqref="$A4:$XFD5"/>
    </sheetView>
  </sheetViews>
  <sheetFormatPr defaultColWidth="10" defaultRowHeight="14.4" outlineLevelRow="4" outlineLevelCol="4"/>
  <cols>
    <col min="1" max="1" width="30.2222222222222" customWidth="1"/>
    <col min="2" max="5" width="25.5555555555556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258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37</v>
      </c>
    </row>
    <row r="4" ht="39" customHeight="1" spans="1:5">
      <c r="A4" s="14" t="s">
        <v>173</v>
      </c>
      <c r="B4" s="14" t="s">
        <v>118</v>
      </c>
      <c r="C4" s="14" t="s">
        <v>259</v>
      </c>
      <c r="D4" s="14" t="s">
        <v>260</v>
      </c>
      <c r="E4" s="14" t="s">
        <v>261</v>
      </c>
    </row>
    <row r="5" ht="39" customHeight="1" spans="1:5">
      <c r="A5" s="14" t="s">
        <v>3</v>
      </c>
      <c r="B5" s="15"/>
      <c r="C5" s="15"/>
      <c r="D5" s="15"/>
      <c r="E5" s="15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opLeftCell="A7" workbookViewId="0">
      <selection activeCell="B7" sqref="B7"/>
    </sheetView>
  </sheetViews>
  <sheetFormatPr defaultColWidth="9" defaultRowHeight="14.4" outlineLevelCol="1"/>
  <cols>
    <col min="1" max="1" width="37.4444444444444" customWidth="1"/>
    <col min="2" max="2" width="49.1111111111111" customWidth="1"/>
  </cols>
  <sheetData>
    <row r="1" ht="33" customHeight="1" spans="1:2">
      <c r="A1" s="1" t="s">
        <v>262</v>
      </c>
      <c r="B1" s="1"/>
    </row>
    <row r="2" spans="1:1">
      <c r="A2" s="2" t="s">
        <v>263</v>
      </c>
    </row>
    <row r="3" ht="15" customHeight="1" spans="1:2">
      <c r="A3" s="3" t="s">
        <v>40</v>
      </c>
      <c r="B3" s="4" t="s">
        <v>41</v>
      </c>
    </row>
    <row r="4" ht="27" customHeight="1" spans="1:2">
      <c r="A4" s="3"/>
      <c r="B4" s="4"/>
    </row>
    <row r="5" ht="45" customHeight="1" spans="1:2">
      <c r="A5" s="5"/>
      <c r="B5" s="4"/>
    </row>
    <row r="6" ht="56" customHeight="1" spans="1:2">
      <c r="A6" s="6" t="s">
        <v>264</v>
      </c>
      <c r="B6" s="7"/>
    </row>
    <row r="7" ht="56" customHeight="1" spans="1:2">
      <c r="A7" s="8"/>
      <c r="B7" s="7"/>
    </row>
    <row r="8" ht="56" customHeight="1" spans="1:2">
      <c r="A8" s="8"/>
      <c r="B8" s="7"/>
    </row>
    <row r="9" ht="56" customHeight="1" spans="1:2">
      <c r="A9" s="8"/>
      <c r="B9" s="7"/>
    </row>
    <row r="10" ht="56" customHeight="1" spans="1:2">
      <c r="A10" s="8"/>
      <c r="B10" s="7"/>
    </row>
    <row r="11" ht="56" customHeight="1" spans="1:2">
      <c r="A11" s="8"/>
      <c r="B11" s="7"/>
    </row>
    <row r="12" ht="56" customHeight="1" spans="1:2">
      <c r="A12" s="8"/>
      <c r="B12" s="7"/>
    </row>
    <row r="13" ht="56" customHeight="1" spans="1:2">
      <c r="A13" s="8"/>
      <c r="B13" s="7"/>
    </row>
    <row r="14" ht="56" customHeight="1" spans="1:2">
      <c r="A14" s="8"/>
      <c r="B14" s="7"/>
    </row>
    <row r="15" ht="56" customHeight="1" spans="1:2">
      <c r="A15" s="8"/>
      <c r="B15" s="7"/>
    </row>
    <row r="16" ht="36" customHeight="1" spans="1:1">
      <c r="A16" s="9" t="s">
        <v>265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2" workbookViewId="0">
      <selection activeCell="C13" sqref="C13"/>
    </sheetView>
  </sheetViews>
  <sheetFormatPr defaultColWidth="10" defaultRowHeight="14.4" outlineLevelCol="2"/>
  <cols>
    <col min="1" max="1" width="5.01851851851852" customWidth="1"/>
    <col min="2" max="2" width="63.7777777777778" customWidth="1"/>
    <col min="3" max="3" width="62.2222222222222" customWidth="1"/>
  </cols>
  <sheetData>
    <row r="1" ht="35.4" customHeight="1" spans="1:2">
      <c r="A1" s="10"/>
      <c r="B1" s="10"/>
    </row>
    <row r="2" ht="39.15" customHeight="1" spans="1:3">
      <c r="A2" s="10"/>
      <c r="B2" s="125" t="s">
        <v>14</v>
      </c>
      <c r="C2" s="125"/>
    </row>
    <row r="3" ht="38" customHeight="1" spans="1:3">
      <c r="A3" s="126"/>
      <c r="B3" s="127" t="s">
        <v>15</v>
      </c>
      <c r="C3" s="127" t="s">
        <v>16</v>
      </c>
    </row>
    <row r="4" ht="38" customHeight="1" spans="1:3">
      <c r="A4" s="115"/>
      <c r="B4" s="128" t="s">
        <v>17</v>
      </c>
      <c r="C4" s="103" t="s">
        <v>18</v>
      </c>
    </row>
    <row r="5" ht="38" customHeight="1" spans="1:3">
      <c r="A5" s="115"/>
      <c r="B5" s="128" t="s">
        <v>19</v>
      </c>
      <c r="C5" s="103" t="s">
        <v>20</v>
      </c>
    </row>
    <row r="6" ht="38" customHeight="1" spans="1:3">
      <c r="A6" s="115"/>
      <c r="B6" s="128" t="s">
        <v>21</v>
      </c>
      <c r="C6" s="103" t="s">
        <v>22</v>
      </c>
    </row>
    <row r="7" ht="38" customHeight="1" spans="1:3">
      <c r="A7" s="115"/>
      <c r="B7" s="128" t="s">
        <v>23</v>
      </c>
      <c r="C7" s="103"/>
    </row>
    <row r="8" ht="38" customHeight="1" spans="1:3">
      <c r="A8" s="115"/>
      <c r="B8" s="128" t="s">
        <v>24</v>
      </c>
      <c r="C8" s="103" t="s">
        <v>25</v>
      </c>
    </row>
    <row r="9" ht="38" customHeight="1" spans="1:3">
      <c r="A9" s="115"/>
      <c r="B9" s="128" t="s">
        <v>26</v>
      </c>
      <c r="C9" s="103" t="s">
        <v>27</v>
      </c>
    </row>
    <row r="10" ht="38" customHeight="1" spans="1:3">
      <c r="A10" s="115"/>
      <c r="B10" s="128" t="s">
        <v>28</v>
      </c>
      <c r="C10" s="103" t="s">
        <v>29</v>
      </c>
    </row>
    <row r="11" ht="38" customHeight="1" spans="1:3">
      <c r="A11" s="115"/>
      <c r="B11" s="128" t="s">
        <v>30</v>
      </c>
      <c r="C11" s="103" t="s">
        <v>31</v>
      </c>
    </row>
    <row r="12" ht="38" customHeight="1" spans="1:3">
      <c r="A12" s="115"/>
      <c r="B12" s="128" t="s">
        <v>32</v>
      </c>
      <c r="C12" s="103"/>
    </row>
    <row r="13" ht="38" customHeight="1" spans="1:3">
      <c r="A13" s="10"/>
      <c r="B13" s="128" t="s">
        <v>33</v>
      </c>
      <c r="C13" s="103"/>
    </row>
    <row r="14" ht="38" customHeight="1" spans="1:3">
      <c r="A14" s="10"/>
      <c r="B14" s="128" t="s">
        <v>34</v>
      </c>
      <c r="C14" s="103" t="s">
        <v>18</v>
      </c>
    </row>
    <row r="15" ht="38" customHeight="1" spans="2:3">
      <c r="B15" s="128" t="s">
        <v>35</v>
      </c>
      <c r="C15" s="105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2" workbookViewId="0">
      <selection activeCell="D7" sqref="D7"/>
    </sheetView>
  </sheetViews>
  <sheetFormatPr defaultColWidth="10" defaultRowHeight="14.4" outlineLevelCol="3"/>
  <cols>
    <col min="1" max="1" width="29.6666666666667" customWidth="1"/>
    <col min="2" max="2" width="16.6944444444444" customWidth="1"/>
    <col min="3" max="3" width="27" customWidth="1"/>
    <col min="4" max="4" width="14.5555555555556" customWidth="1"/>
  </cols>
  <sheetData>
    <row r="1" ht="14.3" hidden="1" customHeight="1" spans="1:4">
      <c r="A1" s="10"/>
      <c r="B1" s="10"/>
      <c r="C1" s="10"/>
      <c r="D1" s="10"/>
    </row>
    <row r="2" ht="31" customHeight="1" spans="1:4">
      <c r="A2" s="11" t="s">
        <v>36</v>
      </c>
      <c r="B2" s="11"/>
      <c r="C2" s="11"/>
      <c r="D2" s="11"/>
    </row>
    <row r="3" ht="15" customHeight="1" spans="1:4">
      <c r="A3" s="115"/>
      <c r="B3" s="115"/>
      <c r="C3" s="115"/>
      <c r="D3" s="116" t="s">
        <v>37</v>
      </c>
    </row>
    <row r="4" ht="22.75" customHeight="1" spans="1:4">
      <c r="A4" s="48" t="s">
        <v>38</v>
      </c>
      <c r="B4" s="48"/>
      <c r="C4" s="48" t="s">
        <v>39</v>
      </c>
      <c r="D4" s="48"/>
    </row>
    <row r="5" ht="22.75" customHeight="1" spans="1:4">
      <c r="A5" s="48" t="s">
        <v>40</v>
      </c>
      <c r="B5" s="48" t="s">
        <v>41</v>
      </c>
      <c r="C5" s="48" t="s">
        <v>40</v>
      </c>
      <c r="D5" s="48" t="s">
        <v>41</v>
      </c>
    </row>
    <row r="6" ht="20" customHeight="1" spans="1:4">
      <c r="A6" s="117" t="s">
        <v>42</v>
      </c>
      <c r="B6" s="98">
        <f>D36</f>
        <v>5118369.26</v>
      </c>
      <c r="C6" s="117" t="s">
        <v>43</v>
      </c>
      <c r="D6" s="118">
        <f>表4!D7</f>
        <v>4441002.44</v>
      </c>
    </row>
    <row r="7" ht="20" customHeight="1" spans="1:4">
      <c r="A7" s="117" t="s">
        <v>44</v>
      </c>
      <c r="B7" s="98"/>
      <c r="C7" s="117" t="s">
        <v>45</v>
      </c>
      <c r="D7" s="118"/>
    </row>
    <row r="8" ht="20" customHeight="1" spans="1:4">
      <c r="A8" s="117" t="s">
        <v>46</v>
      </c>
      <c r="B8" s="98"/>
      <c r="C8" s="117" t="s">
        <v>47</v>
      </c>
      <c r="D8" s="118"/>
    </row>
    <row r="9" ht="20" customHeight="1" spans="1:4">
      <c r="A9" s="117" t="s">
        <v>48</v>
      </c>
      <c r="B9" s="98"/>
      <c r="C9" s="117" t="s">
        <v>49</v>
      </c>
      <c r="D9" s="118"/>
    </row>
    <row r="10" ht="20" customHeight="1" spans="1:4">
      <c r="A10" s="117" t="s">
        <v>50</v>
      </c>
      <c r="B10" s="98"/>
      <c r="C10" s="117" t="s">
        <v>51</v>
      </c>
      <c r="D10" s="118"/>
    </row>
    <row r="11" ht="20" customHeight="1" spans="1:4">
      <c r="A11" s="117" t="s">
        <v>52</v>
      </c>
      <c r="B11" s="98"/>
      <c r="C11" s="117" t="s">
        <v>53</v>
      </c>
      <c r="D11" s="118"/>
    </row>
    <row r="12" ht="20" customHeight="1" spans="1:4">
      <c r="A12" s="117" t="s">
        <v>54</v>
      </c>
      <c r="B12" s="98"/>
      <c r="C12" s="117" t="s">
        <v>55</v>
      </c>
      <c r="D12" s="118"/>
    </row>
    <row r="13" ht="20" customHeight="1" spans="1:4">
      <c r="A13" s="117" t="s">
        <v>56</v>
      </c>
      <c r="B13" s="98"/>
      <c r="C13" s="117" t="s">
        <v>57</v>
      </c>
      <c r="D13" s="119">
        <f>表4!D14</f>
        <v>459450.74</v>
      </c>
    </row>
    <row r="14" ht="20" customHeight="1" spans="1:4">
      <c r="A14" s="117" t="s">
        <v>58</v>
      </c>
      <c r="B14" s="98"/>
      <c r="C14" s="120" t="s">
        <v>59</v>
      </c>
      <c r="D14" s="105"/>
    </row>
    <row r="15" ht="20" customHeight="1" spans="1:4">
      <c r="A15" s="117"/>
      <c r="B15" s="121"/>
      <c r="C15" s="117" t="s">
        <v>60</v>
      </c>
      <c r="D15" s="118">
        <f>表4!D16</f>
        <v>217916.08</v>
      </c>
    </row>
    <row r="16" ht="20" customHeight="1" spans="1:4">
      <c r="A16" s="117"/>
      <c r="B16" s="121"/>
      <c r="C16" s="117" t="s">
        <v>61</v>
      </c>
      <c r="D16" s="122"/>
    </row>
    <row r="17" ht="20" customHeight="1" spans="1:4">
      <c r="A17" s="117"/>
      <c r="B17" s="121"/>
      <c r="C17" s="117" t="s">
        <v>62</v>
      </c>
      <c r="D17" s="122"/>
    </row>
    <row r="18" ht="20" customHeight="1" spans="1:4">
      <c r="A18" s="117"/>
      <c r="B18" s="121"/>
      <c r="C18" s="117" t="s">
        <v>63</v>
      </c>
      <c r="D18" s="122"/>
    </row>
    <row r="19" ht="20" customHeight="1" spans="1:4">
      <c r="A19" s="117"/>
      <c r="B19" s="121"/>
      <c r="C19" s="117" t="s">
        <v>64</v>
      </c>
      <c r="D19" s="122"/>
    </row>
    <row r="20" ht="20" customHeight="1" spans="1:4">
      <c r="A20" s="123"/>
      <c r="B20" s="124"/>
      <c r="C20" s="117" t="s">
        <v>65</v>
      </c>
      <c r="D20" s="122"/>
    </row>
    <row r="21" ht="20" customHeight="1" spans="1:4">
      <c r="A21" s="123"/>
      <c r="B21" s="124"/>
      <c r="C21" s="117" t="s">
        <v>66</v>
      </c>
      <c r="D21" s="122"/>
    </row>
    <row r="22" ht="20" customHeight="1" spans="1:4">
      <c r="A22" s="123"/>
      <c r="B22" s="124"/>
      <c r="C22" s="117" t="s">
        <v>67</v>
      </c>
      <c r="D22" s="122"/>
    </row>
    <row r="23" ht="20" customHeight="1" spans="1:4">
      <c r="A23" s="123"/>
      <c r="B23" s="124"/>
      <c r="C23" s="117" t="s">
        <v>68</v>
      </c>
      <c r="D23" s="122"/>
    </row>
    <row r="24" ht="20" customHeight="1" spans="1:4">
      <c r="A24" s="123"/>
      <c r="B24" s="124"/>
      <c r="C24" s="117" t="s">
        <v>69</v>
      </c>
      <c r="D24" s="122"/>
    </row>
    <row r="25" ht="20" customHeight="1" spans="1:4">
      <c r="A25" s="117"/>
      <c r="B25" s="121"/>
      <c r="C25" s="117" t="s">
        <v>70</v>
      </c>
      <c r="D25" s="122"/>
    </row>
    <row r="26" ht="20" customHeight="1" spans="1:4">
      <c r="A26" s="117"/>
      <c r="B26" s="121"/>
      <c r="C26" s="117" t="s">
        <v>71</v>
      </c>
      <c r="D26" s="122"/>
    </row>
    <row r="27" ht="20" customHeight="1" spans="1:4">
      <c r="A27" s="117"/>
      <c r="B27" s="121"/>
      <c r="C27" s="117" t="s">
        <v>72</v>
      </c>
      <c r="D27" s="122"/>
    </row>
    <row r="28" ht="20" customHeight="1" spans="1:4">
      <c r="A28" s="123"/>
      <c r="B28" s="124"/>
      <c r="C28" s="117" t="s">
        <v>73</v>
      </c>
      <c r="D28" s="122"/>
    </row>
    <row r="29" ht="20" customHeight="1" spans="1:4">
      <c r="A29" s="123"/>
      <c r="B29" s="124"/>
      <c r="C29" s="117" t="s">
        <v>74</v>
      </c>
      <c r="D29" s="122"/>
    </row>
    <row r="30" ht="20" customHeight="1" spans="1:4">
      <c r="A30" s="123"/>
      <c r="B30" s="124"/>
      <c r="C30" s="117" t="s">
        <v>75</v>
      </c>
      <c r="D30" s="122"/>
    </row>
    <row r="31" ht="20" customHeight="1" spans="1:4">
      <c r="A31" s="123"/>
      <c r="B31" s="124"/>
      <c r="C31" s="117" t="s">
        <v>76</v>
      </c>
      <c r="D31" s="122"/>
    </row>
    <row r="32" ht="20" customHeight="1" spans="1:4">
      <c r="A32" s="123"/>
      <c r="B32" s="124"/>
      <c r="C32" s="117" t="s">
        <v>77</v>
      </c>
      <c r="D32" s="122"/>
    </row>
    <row r="33" ht="20" customHeight="1" spans="1:4">
      <c r="A33" s="117"/>
      <c r="B33" s="117"/>
      <c r="C33" s="117" t="s">
        <v>78</v>
      </c>
      <c r="D33" s="122"/>
    </row>
    <row r="34" ht="20" customHeight="1" spans="1:4">
      <c r="A34" s="117"/>
      <c r="B34" s="117"/>
      <c r="C34" s="117" t="s">
        <v>79</v>
      </c>
      <c r="D34" s="122"/>
    </row>
    <row r="35" ht="20" customHeight="1" spans="1:4">
      <c r="A35" s="117"/>
      <c r="B35" s="117"/>
      <c r="C35" s="117" t="s">
        <v>80</v>
      </c>
      <c r="D35" s="122"/>
    </row>
    <row r="36" ht="20" customHeight="1" spans="1:4">
      <c r="A36" s="123" t="s">
        <v>81</v>
      </c>
      <c r="B36" s="124">
        <f>SUM(B6:B14)</f>
        <v>5118369.26</v>
      </c>
      <c r="C36" s="123" t="s">
        <v>82</v>
      </c>
      <c r="D36" s="124">
        <f>SUM(D6:D35)</f>
        <v>5118369.26</v>
      </c>
    </row>
    <row r="37" ht="20" customHeight="1" spans="1:4">
      <c r="A37" s="123" t="s">
        <v>83</v>
      </c>
      <c r="B37" s="124"/>
      <c r="C37" s="123" t="s">
        <v>84</v>
      </c>
      <c r="D37" s="124"/>
    </row>
    <row r="38" ht="20" customHeight="1" spans="1:4">
      <c r="A38" s="123" t="s">
        <v>85</v>
      </c>
      <c r="B38" s="121"/>
      <c r="C38" s="117"/>
      <c r="D38" s="121"/>
    </row>
    <row r="39" ht="20" customHeight="1" spans="1:4">
      <c r="A39" s="123" t="s">
        <v>86</v>
      </c>
      <c r="B39" s="124">
        <f>B36+B37</f>
        <v>5118369.26</v>
      </c>
      <c r="C39" s="123" t="s">
        <v>87</v>
      </c>
      <c r="D39" s="124">
        <f>D36+D37</f>
        <v>5118369.26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5" workbookViewId="0">
      <selection activeCell="B7" sqref="B7"/>
    </sheetView>
  </sheetViews>
  <sheetFormatPr defaultColWidth="7.87962962962963" defaultRowHeight="12.75" customHeight="1" outlineLevelCol="2"/>
  <cols>
    <col min="1" max="1" width="46.2222222222222" style="17" customWidth="1"/>
    <col min="2" max="2" width="37.5555555555556" style="17" customWidth="1"/>
    <col min="3" max="3" width="27.3796296296296" style="17" customWidth="1"/>
    <col min="4" max="16384" width="7.87962962962963" style="16"/>
  </cols>
  <sheetData>
    <row r="1" ht="1" customHeight="1" spans="1:1">
      <c r="A1" s="26"/>
    </row>
    <row r="2" ht="24.75" customHeight="1" spans="1:2">
      <c r="A2" s="19" t="s">
        <v>88</v>
      </c>
      <c r="B2" s="19"/>
    </row>
    <row r="3" ht="11" customHeight="1" spans="1:2">
      <c r="A3" s="106"/>
      <c r="B3" s="20" t="s">
        <v>37</v>
      </c>
    </row>
    <row r="4" ht="24" customHeight="1" spans="1:2">
      <c r="A4" s="30" t="s">
        <v>40</v>
      </c>
      <c r="B4" s="30" t="s">
        <v>41</v>
      </c>
    </row>
    <row r="5" s="16" customFormat="1" ht="25" customHeight="1" spans="1:3">
      <c r="A5" s="107" t="s">
        <v>89</v>
      </c>
      <c r="B5" s="108">
        <f>B6+B7</f>
        <v>5118369.26</v>
      </c>
      <c r="C5" s="17"/>
    </row>
    <row r="6" s="16" customFormat="1" ht="25" customHeight="1" spans="1:3">
      <c r="A6" s="109" t="s">
        <v>90</v>
      </c>
      <c r="B6" s="110">
        <f>表4!B7</f>
        <v>5118369.26</v>
      </c>
      <c r="C6" s="17"/>
    </row>
    <row r="7" s="16" customFormat="1" ht="25" customHeight="1" spans="1:3">
      <c r="A7" s="109" t="s">
        <v>91</v>
      </c>
      <c r="B7" s="110"/>
      <c r="C7" s="17"/>
    </row>
    <row r="8" s="16" customFormat="1" ht="25" customHeight="1" spans="1:3">
      <c r="A8" s="107" t="s">
        <v>92</v>
      </c>
      <c r="B8" s="110">
        <f>B9+B10</f>
        <v>0</v>
      </c>
      <c r="C8" s="17"/>
    </row>
    <row r="9" s="16" customFormat="1" ht="25" customHeight="1" spans="1:3">
      <c r="A9" s="109" t="s">
        <v>90</v>
      </c>
      <c r="B9" s="110"/>
      <c r="C9" s="17"/>
    </row>
    <row r="10" s="16" customFormat="1" ht="25" customHeight="1" spans="1:3">
      <c r="A10" s="109" t="s">
        <v>91</v>
      </c>
      <c r="B10" s="110"/>
      <c r="C10" s="17"/>
    </row>
    <row r="11" s="16" customFormat="1" ht="25" customHeight="1" spans="1:3">
      <c r="A11" s="107" t="s">
        <v>93</v>
      </c>
      <c r="B11" s="110"/>
      <c r="C11" s="17"/>
    </row>
    <row r="12" s="16" customFormat="1" ht="25" customHeight="1" spans="1:3">
      <c r="A12" s="109" t="s">
        <v>90</v>
      </c>
      <c r="B12" s="110"/>
      <c r="C12" s="17"/>
    </row>
    <row r="13" s="16" customFormat="1" ht="25" customHeight="1" spans="1:3">
      <c r="A13" s="109" t="s">
        <v>91</v>
      </c>
      <c r="B13" s="110"/>
      <c r="C13" s="17"/>
    </row>
    <row r="14" s="16" customFormat="1" ht="25" customHeight="1" spans="1:3">
      <c r="A14" s="111" t="s">
        <v>94</v>
      </c>
      <c r="B14" s="110">
        <f>SUM(B15:B17)</f>
        <v>0</v>
      </c>
      <c r="C14" s="17"/>
    </row>
    <row r="15" s="16" customFormat="1" ht="25" customHeight="1" spans="1:3">
      <c r="A15" s="109" t="s">
        <v>95</v>
      </c>
      <c r="B15" s="110"/>
      <c r="C15" s="17"/>
    </row>
    <row r="16" s="16" customFormat="1" ht="25" customHeight="1" spans="1:3">
      <c r="A16" s="109" t="s">
        <v>96</v>
      </c>
      <c r="B16" s="110"/>
      <c r="C16" s="17"/>
    </row>
    <row r="17" s="16" customFormat="1" ht="25" customHeight="1" spans="1:3">
      <c r="A17" s="109" t="s">
        <v>97</v>
      </c>
      <c r="B17" s="110"/>
      <c r="C17" s="17"/>
    </row>
    <row r="18" s="16" customFormat="1" ht="25" customHeight="1" spans="1:3">
      <c r="A18" s="111" t="s">
        <v>98</v>
      </c>
      <c r="B18" s="110"/>
      <c r="C18" s="17"/>
    </row>
    <row r="19" s="16" customFormat="1" ht="25" customHeight="1" spans="1:3">
      <c r="A19" s="111" t="s">
        <v>99</v>
      </c>
      <c r="B19" s="110"/>
      <c r="C19" s="17"/>
    </row>
    <row r="20" s="16" customFormat="1" ht="25" customHeight="1" spans="1:3">
      <c r="A20" s="111" t="s">
        <v>100</v>
      </c>
      <c r="B20" s="110"/>
      <c r="C20" s="17"/>
    </row>
    <row r="21" s="16" customFormat="1" ht="25" customHeight="1" spans="1:3">
      <c r="A21" s="111" t="s">
        <v>101</v>
      </c>
      <c r="B21" s="110"/>
      <c r="C21" s="17"/>
    </row>
    <row r="22" s="16" customFormat="1" ht="25" customHeight="1" spans="1:3">
      <c r="A22" s="111" t="s">
        <v>102</v>
      </c>
      <c r="B22" s="108">
        <f>B23+B26+B29+B30</f>
        <v>0</v>
      </c>
      <c r="C22" s="17"/>
    </row>
    <row r="23" s="16" customFormat="1" ht="25" customHeight="1" spans="1:3">
      <c r="A23" s="109" t="s">
        <v>103</v>
      </c>
      <c r="B23" s="108">
        <f>B24+B25</f>
        <v>0</v>
      </c>
      <c r="C23" s="17"/>
    </row>
    <row r="24" s="16" customFormat="1" ht="25" customHeight="1" spans="1:3">
      <c r="A24" s="109" t="s">
        <v>104</v>
      </c>
      <c r="B24" s="108"/>
      <c r="C24" s="17"/>
    </row>
    <row r="25" s="16" customFormat="1" ht="25" customHeight="1" spans="1:3">
      <c r="A25" s="109" t="s">
        <v>105</v>
      </c>
      <c r="B25" s="108"/>
      <c r="C25" s="17"/>
    </row>
    <row r="26" s="16" customFormat="1" ht="25" customHeight="1" spans="1:3">
      <c r="A26" s="109" t="s">
        <v>106</v>
      </c>
      <c r="B26" s="108">
        <f>B27+B28</f>
        <v>0</v>
      </c>
      <c r="C26" s="17"/>
    </row>
    <row r="27" s="16" customFormat="1" ht="25" customHeight="1" spans="1:3">
      <c r="A27" s="109" t="s">
        <v>107</v>
      </c>
      <c r="B27" s="108"/>
      <c r="C27" s="17"/>
    </row>
    <row r="28" s="16" customFormat="1" ht="25" customHeight="1" spans="1:3">
      <c r="A28" s="109" t="s">
        <v>108</v>
      </c>
      <c r="B28" s="108"/>
      <c r="C28" s="17"/>
    </row>
    <row r="29" s="16" customFormat="1" ht="25" customHeight="1" spans="1:3">
      <c r="A29" s="109" t="s">
        <v>109</v>
      </c>
      <c r="B29" s="108"/>
      <c r="C29" s="17"/>
    </row>
    <row r="30" s="16" customFormat="1" ht="25" customHeight="1" spans="1:3">
      <c r="A30" s="109" t="s">
        <v>110</v>
      </c>
      <c r="B30" s="108"/>
      <c r="C30" s="17"/>
    </row>
    <row r="31" ht="25" customHeight="1" spans="1:2">
      <c r="A31" s="112"/>
      <c r="B31" s="108"/>
    </row>
    <row r="32" s="16" customFormat="1" ht="25" customHeight="1" spans="1:3">
      <c r="A32" s="113" t="s">
        <v>111</v>
      </c>
      <c r="B32" s="114">
        <f>B5+B8+B14+B18+B19+B20+B21+B22</f>
        <v>5118369.26</v>
      </c>
      <c r="C32" s="17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D12" sqref="D12"/>
    </sheetView>
  </sheetViews>
  <sheetFormatPr defaultColWidth="10" defaultRowHeight="14.4" outlineLevelCol="4"/>
  <cols>
    <col min="1" max="1" width="19.3333333333333" customWidth="1"/>
    <col min="2" max="2" width="58" customWidth="1"/>
    <col min="3" max="4" width="19.4444444444444" customWidth="1"/>
    <col min="5" max="5" width="12.6296296296296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37</v>
      </c>
    </row>
    <row r="4" ht="34" customHeight="1" spans="1:5">
      <c r="A4" s="102" t="s">
        <v>113</v>
      </c>
      <c r="B4" s="102" t="s">
        <v>114</v>
      </c>
      <c r="C4" s="102" t="s">
        <v>115</v>
      </c>
      <c r="D4" s="102" t="s">
        <v>116</v>
      </c>
      <c r="E4" s="102" t="s">
        <v>117</v>
      </c>
    </row>
    <row r="5" ht="34" customHeight="1" spans="1:5">
      <c r="A5" s="103" t="s">
        <v>118</v>
      </c>
      <c r="B5" s="72">
        <f>C5+D5</f>
        <v>5118369.26</v>
      </c>
      <c r="C5" s="72">
        <f>C6+C9+C15</f>
        <v>4629369.26</v>
      </c>
      <c r="D5" s="72">
        <f>D6</f>
        <v>489000</v>
      </c>
      <c r="E5" s="72"/>
    </row>
    <row r="6" s="25" customFormat="1" ht="34" customHeight="1" spans="1:5">
      <c r="A6" s="79" t="s">
        <v>119</v>
      </c>
      <c r="B6" s="79" t="s">
        <v>120</v>
      </c>
      <c r="C6" s="72">
        <f>C7</f>
        <v>3952002.44</v>
      </c>
      <c r="D6" s="72">
        <f>D7</f>
        <v>489000</v>
      </c>
      <c r="E6" s="72"/>
    </row>
    <row r="7" ht="34" customHeight="1" spans="1:5">
      <c r="A7" s="23" t="s">
        <v>121</v>
      </c>
      <c r="B7" s="23" t="s">
        <v>122</v>
      </c>
      <c r="C7" s="104">
        <f>C8</f>
        <v>3952002.44</v>
      </c>
      <c r="D7" s="104">
        <f>D8</f>
        <v>489000</v>
      </c>
      <c r="E7" s="72"/>
    </row>
    <row r="8" ht="34" customHeight="1" spans="1:5">
      <c r="A8" s="82">
        <v>2013101</v>
      </c>
      <c r="B8" s="23" t="s">
        <v>123</v>
      </c>
      <c r="C8" s="104">
        <f>表6!D9</f>
        <v>3952002.44</v>
      </c>
      <c r="D8" s="104">
        <v>489000</v>
      </c>
      <c r="E8" s="104"/>
    </row>
    <row r="9" s="25" customFormat="1" ht="34" customHeight="1" spans="1:5">
      <c r="A9" s="83">
        <v>208</v>
      </c>
      <c r="B9" s="79" t="s">
        <v>124</v>
      </c>
      <c r="C9" s="72">
        <f>C10+C13</f>
        <v>459450.74</v>
      </c>
      <c r="D9" s="72"/>
      <c r="E9" s="72"/>
    </row>
    <row r="10" ht="34" customHeight="1" spans="1:5">
      <c r="A10" s="82">
        <v>20805</v>
      </c>
      <c r="B10" s="84" t="s">
        <v>125</v>
      </c>
      <c r="C10" s="104">
        <f>C12+C11</f>
        <v>443366.14</v>
      </c>
      <c r="D10" s="104"/>
      <c r="E10" s="104"/>
    </row>
    <row r="11" ht="34" customHeight="1" spans="1:5">
      <c r="A11" s="82">
        <v>2080501</v>
      </c>
      <c r="B11" s="84" t="s">
        <v>126</v>
      </c>
      <c r="C11" s="104">
        <f>表6!C12</f>
        <v>65680</v>
      </c>
      <c r="D11" s="104"/>
      <c r="E11" s="104"/>
    </row>
    <row r="12" ht="34" customHeight="1" spans="1:5">
      <c r="A12" s="82">
        <v>2080505</v>
      </c>
      <c r="B12" s="84" t="s">
        <v>127</v>
      </c>
      <c r="C12" s="104">
        <f>表6!C13</f>
        <v>377686.14</v>
      </c>
      <c r="D12" s="104"/>
      <c r="E12" s="104"/>
    </row>
    <row r="13" ht="34" customHeight="1" spans="1:5">
      <c r="A13" s="23" t="s">
        <v>128</v>
      </c>
      <c r="B13" s="23" t="s">
        <v>129</v>
      </c>
      <c r="C13" s="105">
        <f>C14</f>
        <v>16084.6</v>
      </c>
      <c r="D13" s="105"/>
      <c r="E13" s="105"/>
    </row>
    <row r="14" ht="34" customHeight="1" spans="1:5">
      <c r="A14" s="23" t="s">
        <v>130</v>
      </c>
      <c r="B14" s="23" t="s">
        <v>129</v>
      </c>
      <c r="C14" s="105">
        <f>表6!C15</f>
        <v>16084.6</v>
      </c>
      <c r="D14" s="105"/>
      <c r="E14" s="105"/>
    </row>
    <row r="15" s="25" customFormat="1" ht="34" customHeight="1" spans="1:5">
      <c r="A15" s="86">
        <v>210</v>
      </c>
      <c r="B15" s="87" t="s">
        <v>131</v>
      </c>
      <c r="C15" s="37">
        <f>C16</f>
        <v>217916.08</v>
      </c>
      <c r="D15" s="37"/>
      <c r="E15" s="37"/>
    </row>
    <row r="16" ht="34" customHeight="1" spans="1:5">
      <c r="A16" s="89">
        <v>21011</v>
      </c>
      <c r="B16" s="90" t="s">
        <v>132</v>
      </c>
      <c r="C16" s="105">
        <f>C17</f>
        <v>217916.08</v>
      </c>
      <c r="D16" s="105"/>
      <c r="E16" s="105"/>
    </row>
    <row r="17" ht="34" customHeight="1" spans="1:5">
      <c r="A17" s="89">
        <v>2101101</v>
      </c>
      <c r="B17" s="90" t="s">
        <v>133</v>
      </c>
      <c r="C17" s="105">
        <f>表6!C16</f>
        <v>217916.08</v>
      </c>
      <c r="D17" s="105"/>
      <c r="E17" s="105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2" workbookViewId="0">
      <selection activeCell="D8" sqref="D8"/>
    </sheetView>
  </sheetViews>
  <sheetFormatPr defaultColWidth="10" defaultRowHeight="14.4" outlineLevelCol="6"/>
  <cols>
    <col min="1" max="1" width="27.1111111111111" customWidth="1"/>
    <col min="2" max="2" width="13.4444444444444" customWidth="1"/>
    <col min="3" max="3" width="31.1111111111111" customWidth="1"/>
    <col min="4" max="4" width="16.2222222222222" customWidth="1"/>
    <col min="5" max="5" width="18.7222222222222" customWidth="1"/>
    <col min="6" max="8" width="9.76851851851852" customWidth="1"/>
  </cols>
  <sheetData>
    <row r="1" ht="14.3" hidden="1" customHeight="1" spans="1:7">
      <c r="A1" s="10"/>
      <c r="B1" s="10"/>
      <c r="C1" s="10"/>
      <c r="D1" s="10"/>
      <c r="E1" s="10"/>
      <c r="F1" s="10"/>
      <c r="G1" s="10"/>
    </row>
    <row r="2" ht="33" customHeight="1" spans="1:7">
      <c r="A2" s="11" t="s">
        <v>134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52" t="s">
        <v>37</v>
      </c>
      <c r="D3" s="52"/>
      <c r="E3" s="12"/>
      <c r="F3" s="12"/>
      <c r="G3" s="12"/>
    </row>
    <row r="4" ht="22.75" customHeight="1" spans="1:7">
      <c r="A4" s="48" t="s">
        <v>38</v>
      </c>
      <c r="B4" s="48"/>
      <c r="C4" s="48" t="s">
        <v>39</v>
      </c>
      <c r="D4" s="48"/>
      <c r="E4" s="12"/>
      <c r="F4" s="12"/>
      <c r="G4" s="12"/>
    </row>
    <row r="5" ht="22.75" customHeight="1" spans="1:7">
      <c r="A5" s="48" t="s">
        <v>40</v>
      </c>
      <c r="B5" s="48" t="s">
        <v>41</v>
      </c>
      <c r="C5" s="48" t="s">
        <v>40</v>
      </c>
      <c r="D5" s="48" t="s">
        <v>118</v>
      </c>
      <c r="E5" s="12"/>
      <c r="F5" s="12"/>
      <c r="G5" s="12"/>
    </row>
    <row r="6" ht="22.75" customHeight="1" spans="1:7">
      <c r="A6" s="96" t="s">
        <v>135</v>
      </c>
      <c r="B6" s="97">
        <f>SUM(B7:B9)</f>
        <v>5118369.26</v>
      </c>
      <c r="C6" s="96" t="s">
        <v>136</v>
      </c>
      <c r="D6" s="97">
        <f>D7+D14+D16</f>
        <v>5118369.26</v>
      </c>
      <c r="E6" s="12"/>
      <c r="F6" s="12"/>
      <c r="G6" s="12"/>
    </row>
    <row r="7" ht="22.75" customHeight="1" spans="1:7">
      <c r="A7" s="96" t="s">
        <v>137</v>
      </c>
      <c r="B7" s="98">
        <f>D6</f>
        <v>5118369.26</v>
      </c>
      <c r="C7" s="96" t="s">
        <v>138</v>
      </c>
      <c r="D7" s="98">
        <f>表6!C7</f>
        <v>4441002.44</v>
      </c>
      <c r="E7" s="12"/>
      <c r="F7" s="12"/>
      <c r="G7" s="12"/>
    </row>
    <row r="8" ht="22.75" customHeight="1" spans="1:7">
      <c r="A8" s="96" t="s">
        <v>139</v>
      </c>
      <c r="B8" s="98"/>
      <c r="C8" s="96" t="s">
        <v>140</v>
      </c>
      <c r="D8" s="98"/>
      <c r="E8" s="12"/>
      <c r="F8" s="12"/>
      <c r="G8" s="12"/>
    </row>
    <row r="9" ht="22.75" customHeight="1" spans="1:7">
      <c r="A9" s="96" t="s">
        <v>141</v>
      </c>
      <c r="B9" s="98"/>
      <c r="C9" s="96" t="s">
        <v>142</v>
      </c>
      <c r="D9" s="98"/>
      <c r="E9" s="12"/>
      <c r="F9" s="12"/>
      <c r="G9" s="12"/>
    </row>
    <row r="10" ht="22.75" customHeight="1" spans="1:7">
      <c r="A10" s="96"/>
      <c r="B10" s="99"/>
      <c r="C10" s="96" t="s">
        <v>143</v>
      </c>
      <c r="D10" s="98"/>
      <c r="E10" s="12"/>
      <c r="F10" s="12"/>
      <c r="G10" s="12"/>
    </row>
    <row r="11" ht="22.75" customHeight="1" spans="1:7">
      <c r="A11" s="96"/>
      <c r="B11" s="99"/>
      <c r="C11" s="96" t="s">
        <v>144</v>
      </c>
      <c r="D11" s="98"/>
      <c r="E11" s="12"/>
      <c r="F11" s="12"/>
      <c r="G11" s="12"/>
    </row>
    <row r="12" ht="22.75" customHeight="1" spans="1:7">
      <c r="A12" s="96"/>
      <c r="B12" s="99"/>
      <c r="C12" s="96" t="s">
        <v>145</v>
      </c>
      <c r="D12" s="98"/>
      <c r="E12" s="12"/>
      <c r="F12" s="12"/>
      <c r="G12" s="12"/>
    </row>
    <row r="13" ht="22.75" customHeight="1" spans="1:7">
      <c r="A13" s="46"/>
      <c r="B13" s="93"/>
      <c r="C13" s="96" t="s">
        <v>146</v>
      </c>
      <c r="D13" s="98"/>
      <c r="E13" s="12"/>
      <c r="F13" s="12"/>
      <c r="G13" s="12"/>
    </row>
    <row r="14" ht="22.75" customHeight="1" spans="1:7">
      <c r="A14" s="96"/>
      <c r="B14" s="99"/>
      <c r="C14" s="96" t="s">
        <v>147</v>
      </c>
      <c r="D14" s="98">
        <f>表6!C10</f>
        <v>459450.74</v>
      </c>
      <c r="E14" s="12"/>
      <c r="F14" s="12"/>
      <c r="G14" s="51"/>
    </row>
    <row r="15" ht="22.75" customHeight="1" spans="1:7">
      <c r="A15" s="96"/>
      <c r="B15" s="99"/>
      <c r="C15" s="96" t="s">
        <v>148</v>
      </c>
      <c r="D15" s="98"/>
      <c r="E15" s="12"/>
      <c r="F15" s="12"/>
      <c r="G15" s="12"/>
    </row>
    <row r="16" ht="22.75" customHeight="1" spans="1:7">
      <c r="A16" s="96"/>
      <c r="B16" s="99"/>
      <c r="C16" s="96" t="s">
        <v>149</v>
      </c>
      <c r="D16" s="98">
        <f>表6!C16</f>
        <v>217916.08</v>
      </c>
      <c r="E16" s="12"/>
      <c r="F16" s="12"/>
      <c r="G16" s="12"/>
    </row>
    <row r="17" ht="22.75" customHeight="1" spans="1:7">
      <c r="A17" s="96"/>
      <c r="B17" s="99"/>
      <c r="C17" s="96" t="s">
        <v>150</v>
      </c>
      <c r="D17" s="98"/>
      <c r="E17" s="12"/>
      <c r="F17" s="12"/>
      <c r="G17" s="12"/>
    </row>
    <row r="18" ht="22.75" customHeight="1" spans="1:7">
      <c r="A18" s="96"/>
      <c r="B18" s="99"/>
      <c r="C18" s="96" t="s">
        <v>151</v>
      </c>
      <c r="D18" s="98"/>
      <c r="E18" s="12"/>
      <c r="F18" s="12"/>
      <c r="G18" s="12"/>
    </row>
    <row r="19" ht="22.75" customHeight="1" spans="1:7">
      <c r="A19" s="96"/>
      <c r="B19" s="96"/>
      <c r="C19" s="96" t="s">
        <v>152</v>
      </c>
      <c r="D19" s="98"/>
      <c r="E19" s="12"/>
      <c r="F19" s="12"/>
      <c r="G19" s="12"/>
    </row>
    <row r="20" ht="22.75" customHeight="1" spans="1:7">
      <c r="A20" s="96"/>
      <c r="B20" s="96"/>
      <c r="C20" s="96" t="s">
        <v>153</v>
      </c>
      <c r="D20" s="98"/>
      <c r="E20" s="12"/>
      <c r="F20" s="12"/>
      <c r="G20" s="12"/>
    </row>
    <row r="21" ht="22.75" customHeight="1" spans="1:7">
      <c r="A21" s="96"/>
      <c r="B21" s="96"/>
      <c r="C21" s="96" t="s">
        <v>154</v>
      </c>
      <c r="D21" s="98"/>
      <c r="E21" s="12"/>
      <c r="F21" s="12"/>
      <c r="G21" s="12"/>
    </row>
    <row r="22" ht="22.75" customHeight="1" spans="1:7">
      <c r="A22" s="96"/>
      <c r="B22" s="96"/>
      <c r="C22" s="96" t="s">
        <v>155</v>
      </c>
      <c r="D22" s="98"/>
      <c r="E22" s="12"/>
      <c r="F22" s="12"/>
      <c r="G22" s="12"/>
    </row>
    <row r="23" ht="22.75" customHeight="1" spans="1:7">
      <c r="A23" s="96"/>
      <c r="B23" s="96"/>
      <c r="C23" s="96" t="s">
        <v>156</v>
      </c>
      <c r="D23" s="98"/>
      <c r="E23" s="12"/>
      <c r="F23" s="12"/>
      <c r="G23" s="12"/>
    </row>
    <row r="24" ht="22.75" customHeight="1" spans="1:7">
      <c r="A24" s="96"/>
      <c r="B24" s="96"/>
      <c r="C24" s="96" t="s">
        <v>157</v>
      </c>
      <c r="D24" s="98"/>
      <c r="E24" s="12"/>
      <c r="F24" s="12"/>
      <c r="G24" s="12"/>
    </row>
    <row r="25" ht="22.75" customHeight="1" spans="1:7">
      <c r="A25" s="96"/>
      <c r="B25" s="96"/>
      <c r="C25" s="96" t="s">
        <v>158</v>
      </c>
      <c r="D25" s="98"/>
      <c r="E25" s="12"/>
      <c r="F25" s="12"/>
      <c r="G25" s="12"/>
    </row>
    <row r="26" ht="22.75" customHeight="1" spans="1:7">
      <c r="A26" s="96"/>
      <c r="B26" s="96"/>
      <c r="C26" s="96" t="s">
        <v>159</v>
      </c>
      <c r="D26" s="98"/>
      <c r="E26" s="12"/>
      <c r="F26" s="12"/>
      <c r="G26" s="12"/>
    </row>
    <row r="27" ht="22.75" customHeight="1" spans="1:7">
      <c r="A27" s="96"/>
      <c r="B27" s="96"/>
      <c r="C27" s="96" t="s">
        <v>160</v>
      </c>
      <c r="D27" s="98"/>
      <c r="E27" s="12"/>
      <c r="F27" s="12"/>
      <c r="G27" s="12"/>
    </row>
    <row r="28" ht="22.75" customHeight="1" spans="1:7">
      <c r="A28" s="96"/>
      <c r="B28" s="96"/>
      <c r="C28" s="96" t="s">
        <v>161</v>
      </c>
      <c r="D28" s="98"/>
      <c r="E28" s="12"/>
      <c r="F28" s="12"/>
      <c r="G28" s="12"/>
    </row>
    <row r="29" ht="22.75" customHeight="1" spans="1:7">
      <c r="A29" s="96"/>
      <c r="B29" s="96"/>
      <c r="C29" s="96" t="s">
        <v>162</v>
      </c>
      <c r="D29" s="98"/>
      <c r="E29" s="12"/>
      <c r="F29" s="12"/>
      <c r="G29" s="12"/>
    </row>
    <row r="30" ht="22.75" customHeight="1" spans="1:7">
      <c r="A30" s="96"/>
      <c r="B30" s="96"/>
      <c r="C30" s="96" t="s">
        <v>163</v>
      </c>
      <c r="D30" s="98"/>
      <c r="E30" s="12"/>
      <c r="F30" s="12"/>
      <c r="G30" s="12"/>
    </row>
    <row r="31" ht="22.75" customHeight="1" spans="1:7">
      <c r="A31" s="96"/>
      <c r="B31" s="96"/>
      <c r="C31" s="96" t="s">
        <v>164</v>
      </c>
      <c r="D31" s="98"/>
      <c r="E31" s="12"/>
      <c r="F31" s="12"/>
      <c r="G31" s="12"/>
    </row>
    <row r="32" ht="22.75" customHeight="1" spans="1:7">
      <c r="A32" s="96"/>
      <c r="B32" s="96"/>
      <c r="C32" s="96" t="s">
        <v>165</v>
      </c>
      <c r="D32" s="98"/>
      <c r="E32" s="12"/>
      <c r="F32" s="12"/>
      <c r="G32" s="12"/>
    </row>
    <row r="33" ht="22.75" customHeight="1" spans="1:7">
      <c r="A33" s="96"/>
      <c r="B33" s="96"/>
      <c r="C33" s="96" t="s">
        <v>166</v>
      </c>
      <c r="D33" s="98"/>
      <c r="E33" s="12"/>
      <c r="F33" s="12"/>
      <c r="G33" s="12"/>
    </row>
    <row r="34" ht="22.75" customHeight="1" spans="1:7">
      <c r="A34" s="96"/>
      <c r="B34" s="96"/>
      <c r="C34" s="96" t="s">
        <v>167</v>
      </c>
      <c r="D34" s="98"/>
      <c r="E34" s="12"/>
      <c r="F34" s="12"/>
      <c r="G34" s="12"/>
    </row>
    <row r="35" ht="22.75" customHeight="1" spans="1:7">
      <c r="A35" s="96"/>
      <c r="B35" s="96"/>
      <c r="C35" s="96" t="s">
        <v>168</v>
      </c>
      <c r="D35" s="98"/>
      <c r="E35" s="12"/>
      <c r="F35" s="12"/>
      <c r="G35" s="12"/>
    </row>
    <row r="36" ht="22.75" customHeight="1" spans="1:7">
      <c r="A36" s="96"/>
      <c r="B36" s="96"/>
      <c r="C36" s="96" t="s">
        <v>169</v>
      </c>
      <c r="D36" s="97"/>
      <c r="E36" s="12"/>
      <c r="F36" s="12"/>
      <c r="G36" s="12"/>
    </row>
    <row r="37" ht="22.75" customHeight="1" spans="1:7">
      <c r="A37" s="48" t="s">
        <v>170</v>
      </c>
      <c r="B37" s="100">
        <f>B6</f>
        <v>5118369.26</v>
      </c>
      <c r="C37" s="48" t="s">
        <v>171</v>
      </c>
      <c r="D37" s="101">
        <f>D6</f>
        <v>5118369.26</v>
      </c>
      <c r="E37" s="51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D8" sqref="D8"/>
    </sheetView>
  </sheetViews>
  <sheetFormatPr defaultColWidth="10" defaultRowHeight="14.4" outlineLevelRow="7"/>
  <cols>
    <col min="1" max="1" width="17.2222222222222" customWidth="1"/>
    <col min="2" max="2" width="15" customWidth="1"/>
    <col min="3" max="3" width="14.9259259259259" customWidth="1"/>
    <col min="4" max="4" width="14.4444444444444" customWidth="1"/>
    <col min="5" max="5" width="13.5555555555556" customWidth="1"/>
    <col min="6" max="6" width="6.11111111111111" customWidth="1"/>
    <col min="7" max="8" width="11.1111111111111" customWidth="1"/>
    <col min="9" max="9" width="7.11111111111111" customWidth="1"/>
    <col min="10" max="11" width="9.22222222222222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2" t="s">
        <v>37</v>
      </c>
      <c r="K3" s="52"/>
    </row>
    <row r="4" ht="30" customHeight="1" spans="1:11">
      <c r="A4" s="48" t="s">
        <v>173</v>
      </c>
      <c r="B4" s="48" t="s">
        <v>118</v>
      </c>
      <c r="C4" s="48" t="s">
        <v>174</v>
      </c>
      <c r="D4" s="48"/>
      <c r="E4" s="48"/>
      <c r="F4" s="48" t="s">
        <v>175</v>
      </c>
      <c r="G4" s="48"/>
      <c r="H4" s="48"/>
      <c r="I4" s="48" t="s">
        <v>176</v>
      </c>
      <c r="J4" s="48"/>
      <c r="K4" s="48"/>
    </row>
    <row r="5" ht="30" customHeight="1" spans="1:11">
      <c r="A5" s="48"/>
      <c r="B5" s="48"/>
      <c r="C5" s="14" t="s">
        <v>118</v>
      </c>
      <c r="D5" s="14" t="s">
        <v>115</v>
      </c>
      <c r="E5" s="14" t="s">
        <v>116</v>
      </c>
      <c r="F5" s="14" t="s">
        <v>118</v>
      </c>
      <c r="G5" s="14" t="s">
        <v>115</v>
      </c>
      <c r="H5" s="14" t="s">
        <v>116</v>
      </c>
      <c r="I5" s="14" t="s">
        <v>118</v>
      </c>
      <c r="J5" s="14" t="s">
        <v>115</v>
      </c>
      <c r="K5" s="14" t="s">
        <v>116</v>
      </c>
    </row>
    <row r="6" ht="30" customHeight="1" spans="1:11">
      <c r="A6" s="46" t="s">
        <v>118</v>
      </c>
      <c r="B6" s="91">
        <f>B7</f>
        <v>5118369.26</v>
      </c>
      <c r="C6" s="91">
        <f>C7</f>
        <v>5118369.26</v>
      </c>
      <c r="D6" s="91">
        <f>D7</f>
        <v>4629369.26</v>
      </c>
      <c r="E6" s="91">
        <f>E7</f>
        <v>489000</v>
      </c>
      <c r="F6" s="91"/>
      <c r="G6" s="91"/>
      <c r="H6" s="91"/>
      <c r="I6" s="91"/>
      <c r="J6" s="91"/>
      <c r="K6" s="91"/>
    </row>
    <row r="7" ht="30" customHeight="1" spans="1:11">
      <c r="A7" s="92" t="s">
        <v>3</v>
      </c>
      <c r="B7" s="91">
        <f>C7</f>
        <v>5118369.26</v>
      </c>
      <c r="C7" s="91">
        <f>D7+E7</f>
        <v>5118369.26</v>
      </c>
      <c r="D7" s="93">
        <f>表6!D6</f>
        <v>4629369.26</v>
      </c>
      <c r="E7" s="93">
        <v>489000</v>
      </c>
      <c r="F7" s="93"/>
      <c r="G7" s="93"/>
      <c r="H7" s="93"/>
      <c r="I7" s="93"/>
      <c r="J7" s="93"/>
      <c r="K7" s="93"/>
    </row>
    <row r="8" ht="30" customHeight="1" spans="1:11">
      <c r="A8" s="94"/>
      <c r="B8" s="95"/>
      <c r="C8" s="95"/>
      <c r="D8" s="93"/>
      <c r="E8" s="93"/>
      <c r="F8" s="93"/>
      <c r="G8" s="93"/>
      <c r="H8" s="93"/>
      <c r="I8" s="93"/>
      <c r="J8" s="93"/>
      <c r="K8" s="9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B12" sqref="B12"/>
    </sheetView>
  </sheetViews>
  <sheetFormatPr defaultColWidth="10" defaultRowHeight="14.4" outlineLevelCol="4"/>
  <cols>
    <col min="1" max="1" width="15.5555555555556" customWidth="1"/>
    <col min="2" max="2" width="52.6666666666667" customWidth="1"/>
    <col min="3" max="3" width="21.2222222222222" customWidth="1"/>
    <col min="4" max="4" width="21.2222222222222" style="69" customWidth="1"/>
    <col min="5" max="5" width="21.2222222222222" customWidth="1"/>
  </cols>
  <sheetData>
    <row r="1" ht="14.3" customHeight="1" spans="1:1">
      <c r="A1" s="70"/>
    </row>
    <row r="2" ht="36.9" customHeight="1" spans="1:5">
      <c r="A2" s="11" t="s">
        <v>177</v>
      </c>
      <c r="B2" s="11"/>
      <c r="C2" s="11"/>
      <c r="D2" s="71"/>
      <c r="E2" s="11"/>
    </row>
    <row r="3" ht="21.85" customHeight="1" spans="1:5">
      <c r="A3" s="12"/>
      <c r="B3" s="12"/>
      <c r="C3" s="52" t="s">
        <v>37</v>
      </c>
      <c r="D3" s="52"/>
      <c r="E3" s="52"/>
    </row>
    <row r="4" ht="34" customHeight="1" spans="1:5">
      <c r="A4" s="53" t="s">
        <v>113</v>
      </c>
      <c r="B4" s="53"/>
      <c r="C4" s="53" t="s">
        <v>174</v>
      </c>
      <c r="D4" s="72"/>
      <c r="E4" s="53"/>
    </row>
    <row r="5" ht="34" customHeight="1" spans="1:5">
      <c r="A5" s="73" t="s">
        <v>178</v>
      </c>
      <c r="B5" s="73" t="s">
        <v>179</v>
      </c>
      <c r="C5" s="74" t="s">
        <v>118</v>
      </c>
      <c r="D5" s="75" t="s">
        <v>115</v>
      </c>
      <c r="E5" s="73" t="s">
        <v>116</v>
      </c>
    </row>
    <row r="6" ht="34" customHeight="1" spans="1:5">
      <c r="A6" s="76"/>
      <c r="B6" s="77" t="s">
        <v>118</v>
      </c>
      <c r="C6" s="57">
        <f t="shared" ref="C6:C12" si="0">D6+E6</f>
        <v>5118369.26</v>
      </c>
      <c r="D6" s="78">
        <f>D7+D10+D16</f>
        <v>4629369.26</v>
      </c>
      <c r="E6" s="57">
        <f>E7</f>
        <v>489000</v>
      </c>
    </row>
    <row r="7" s="25" customFormat="1" ht="34" customHeight="1" spans="1:5">
      <c r="A7" s="79" t="s">
        <v>119</v>
      </c>
      <c r="B7" s="79" t="s">
        <v>120</v>
      </c>
      <c r="C7" s="57">
        <f t="shared" si="0"/>
        <v>4441002.44</v>
      </c>
      <c r="D7" s="80">
        <f>D8</f>
        <v>3952002.44</v>
      </c>
      <c r="E7" s="80">
        <f>E8</f>
        <v>489000</v>
      </c>
    </row>
    <row r="8" ht="34" customHeight="1" spans="1:5">
      <c r="A8" s="23" t="s">
        <v>121</v>
      </c>
      <c r="B8" s="23" t="s">
        <v>122</v>
      </c>
      <c r="C8" s="81">
        <f t="shared" si="0"/>
        <v>4441002.44</v>
      </c>
      <c r="D8" s="81">
        <f>D9</f>
        <v>3952002.44</v>
      </c>
      <c r="E8" s="81">
        <f>E9</f>
        <v>489000</v>
      </c>
    </row>
    <row r="9" ht="34" customHeight="1" spans="1:5">
      <c r="A9" s="82">
        <v>2013101</v>
      </c>
      <c r="B9" s="23" t="s">
        <v>123</v>
      </c>
      <c r="C9" s="81">
        <f t="shared" si="0"/>
        <v>4441002.44</v>
      </c>
      <c r="D9" s="81">
        <f>表7!C15+表7!C11+表7!C10+表7!C9+表7!C8</f>
        <v>3952002.44</v>
      </c>
      <c r="E9" s="81">
        <v>489000</v>
      </c>
    </row>
    <row r="10" s="25" customFormat="1" ht="34" customHeight="1" spans="1:5">
      <c r="A10" s="83">
        <v>208</v>
      </c>
      <c r="B10" s="79" t="s">
        <v>124</v>
      </c>
      <c r="C10" s="57">
        <f t="shared" si="0"/>
        <v>459450.74</v>
      </c>
      <c r="D10" s="80">
        <f>D11+D14</f>
        <v>459450.74</v>
      </c>
      <c r="E10" s="80"/>
    </row>
    <row r="11" ht="34" customHeight="1" spans="1:5">
      <c r="A11" s="82">
        <v>20805</v>
      </c>
      <c r="B11" s="84" t="s">
        <v>125</v>
      </c>
      <c r="C11" s="81">
        <f t="shared" si="0"/>
        <v>443366.14</v>
      </c>
      <c r="D11" s="81">
        <f>D13+D12</f>
        <v>443366.14</v>
      </c>
      <c r="E11" s="81"/>
    </row>
    <row r="12" ht="34" customHeight="1" spans="1:5">
      <c r="A12" s="82">
        <v>2080501</v>
      </c>
      <c r="B12" s="84" t="s">
        <v>126</v>
      </c>
      <c r="C12" s="81">
        <f t="shared" si="0"/>
        <v>65680</v>
      </c>
      <c r="D12" s="81">
        <f>表7!D30</f>
        <v>65680</v>
      </c>
      <c r="E12" s="81"/>
    </row>
    <row r="13" ht="34" customHeight="1" spans="1:5">
      <c r="A13" s="82">
        <v>2080505</v>
      </c>
      <c r="B13" s="84" t="s">
        <v>127</v>
      </c>
      <c r="C13" s="81">
        <f t="shared" ref="C13:C18" si="1">D13+E13</f>
        <v>377686.14</v>
      </c>
      <c r="D13" s="81">
        <f>表7!D12</f>
        <v>377686.14</v>
      </c>
      <c r="E13" s="81"/>
    </row>
    <row r="14" ht="34" customHeight="1" spans="1:5">
      <c r="A14" s="23" t="s">
        <v>128</v>
      </c>
      <c r="B14" s="23" t="s">
        <v>129</v>
      </c>
      <c r="C14" s="81">
        <f t="shared" si="1"/>
        <v>16084.6</v>
      </c>
      <c r="D14" s="85">
        <f>D15</f>
        <v>16084.6</v>
      </c>
      <c r="E14" s="85"/>
    </row>
    <row r="15" ht="34" customHeight="1" spans="1:5">
      <c r="A15" s="23" t="s">
        <v>130</v>
      </c>
      <c r="B15" s="23" t="s">
        <v>129</v>
      </c>
      <c r="C15" s="81">
        <f t="shared" si="1"/>
        <v>16084.6</v>
      </c>
      <c r="D15" s="85">
        <f>表7!D14</f>
        <v>16084.6</v>
      </c>
      <c r="E15" s="85"/>
    </row>
    <row r="16" s="25" customFormat="1" ht="34" customHeight="1" spans="1:5">
      <c r="A16" s="86">
        <v>210</v>
      </c>
      <c r="B16" s="87" t="s">
        <v>131</v>
      </c>
      <c r="C16" s="57">
        <f t="shared" si="1"/>
        <v>217916.08</v>
      </c>
      <c r="D16" s="88">
        <f t="shared" ref="D14:D17" si="2">D17</f>
        <v>217916.08</v>
      </c>
      <c r="E16" s="88"/>
    </row>
    <row r="17" ht="34" customHeight="1" spans="1:5">
      <c r="A17" s="89">
        <v>21011</v>
      </c>
      <c r="B17" s="90" t="s">
        <v>132</v>
      </c>
      <c r="C17" s="85">
        <f t="shared" si="1"/>
        <v>217916.08</v>
      </c>
      <c r="D17" s="85">
        <f t="shared" si="2"/>
        <v>217916.08</v>
      </c>
      <c r="E17" s="85"/>
    </row>
    <row r="18" ht="34" customHeight="1" spans="1:5">
      <c r="A18" s="89">
        <v>2101101</v>
      </c>
      <c r="B18" s="90" t="s">
        <v>133</v>
      </c>
      <c r="C18" s="85">
        <f t="shared" si="1"/>
        <v>217916.08</v>
      </c>
      <c r="D18" s="85">
        <f>表7!D13</f>
        <v>217916.08</v>
      </c>
      <c r="E18" s="85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opLeftCell="A2" workbookViewId="0">
      <selection activeCell="E16" sqref="E16"/>
    </sheetView>
  </sheetViews>
  <sheetFormatPr defaultColWidth="10" defaultRowHeight="14.4" outlineLevelCol="4"/>
  <cols>
    <col min="1" max="1" width="7.33333333333333" customWidth="1"/>
    <col min="2" max="2" width="30.8888888888889" customWidth="1"/>
    <col min="3" max="5" width="16.2222222222222" customWidth="1"/>
    <col min="6" max="6" width="11.7777777777778"/>
  </cols>
  <sheetData>
    <row r="1" ht="18.05" hidden="1" customHeight="1" spans="1:5">
      <c r="A1" s="10"/>
      <c r="B1" s="10"/>
      <c r="C1" s="10"/>
      <c r="D1" s="10"/>
      <c r="E1" s="10"/>
    </row>
    <row r="2" ht="39.85" customHeight="1" spans="1:5">
      <c r="A2" s="11" t="s">
        <v>180</v>
      </c>
      <c r="B2" s="11"/>
      <c r="C2" s="11"/>
      <c r="D2" s="11"/>
      <c r="E2" s="11"/>
    </row>
    <row r="3" ht="13" customHeight="1" spans="1:5">
      <c r="A3" s="51"/>
      <c r="B3" s="51"/>
      <c r="C3" s="12"/>
      <c r="D3" s="12"/>
      <c r="E3" s="52" t="s">
        <v>37</v>
      </c>
    </row>
    <row r="4" ht="22.75" customHeight="1" spans="1:5">
      <c r="A4" s="53" t="s">
        <v>181</v>
      </c>
      <c r="B4" s="53"/>
      <c r="C4" s="53" t="s">
        <v>182</v>
      </c>
      <c r="D4" s="53"/>
      <c r="E4" s="53"/>
    </row>
    <row r="5" ht="22.75" customHeight="1" spans="1:5">
      <c r="A5" s="53" t="s">
        <v>178</v>
      </c>
      <c r="B5" s="53" t="s">
        <v>179</v>
      </c>
      <c r="C5" s="53" t="s">
        <v>118</v>
      </c>
      <c r="D5" s="53" t="s">
        <v>183</v>
      </c>
      <c r="E5" s="53" t="s">
        <v>184</v>
      </c>
    </row>
    <row r="6" ht="26" customHeight="1" spans="1:5">
      <c r="A6" s="53"/>
      <c r="B6" s="54" t="s">
        <v>118</v>
      </c>
      <c r="C6" s="55">
        <f>C7+C15</f>
        <v>4563689.26</v>
      </c>
      <c r="D6" s="55">
        <f>D7+D15+D30</f>
        <v>3673616.06</v>
      </c>
      <c r="E6" s="55">
        <f>E15</f>
        <v>955753.2</v>
      </c>
    </row>
    <row r="7" s="49" customFormat="1" ht="26" customHeight="1" spans="1:5">
      <c r="A7" s="56" t="s">
        <v>185</v>
      </c>
      <c r="B7" s="56" t="s">
        <v>186</v>
      </c>
      <c r="C7" s="57">
        <f t="shared" ref="C7:C20" si="0">D7+E7</f>
        <v>3607936.06</v>
      </c>
      <c r="D7" s="58">
        <f>D8+D9+D10+D11+D12+D13+D14</f>
        <v>3607936.06</v>
      </c>
      <c r="E7" s="58"/>
    </row>
    <row r="8" ht="26" customHeight="1" spans="1:5">
      <c r="A8" s="39" t="s">
        <v>187</v>
      </c>
      <c r="B8" s="39" t="s">
        <v>188</v>
      </c>
      <c r="C8" s="59">
        <f t="shared" si="0"/>
        <v>1391198.44</v>
      </c>
      <c r="D8" s="59">
        <v>1391198.44</v>
      </c>
      <c r="E8" s="58"/>
    </row>
    <row r="9" ht="26" customHeight="1" spans="1:5">
      <c r="A9" s="39" t="s">
        <v>189</v>
      </c>
      <c r="B9" s="39" t="s">
        <v>190</v>
      </c>
      <c r="C9" s="59">
        <f t="shared" si="0"/>
        <v>572306</v>
      </c>
      <c r="D9" s="59">
        <v>572306</v>
      </c>
      <c r="E9" s="59"/>
    </row>
    <row r="10" ht="26" customHeight="1" spans="1:5">
      <c r="A10" s="39" t="s">
        <v>191</v>
      </c>
      <c r="B10" s="39" t="s">
        <v>192</v>
      </c>
      <c r="C10" s="59">
        <f t="shared" si="0"/>
        <v>634358</v>
      </c>
      <c r="D10" s="60">
        <v>634358</v>
      </c>
      <c r="E10" s="42"/>
    </row>
    <row r="11" ht="26" customHeight="1" spans="1:5">
      <c r="A11" s="39" t="s">
        <v>193</v>
      </c>
      <c r="B11" s="39" t="s">
        <v>194</v>
      </c>
      <c r="C11" s="59">
        <f t="shared" si="0"/>
        <v>398386.8</v>
      </c>
      <c r="D11" s="61">
        <v>398386.8</v>
      </c>
      <c r="E11" s="42"/>
    </row>
    <row r="12" ht="26" customHeight="1" spans="1:5">
      <c r="A12" s="39" t="s">
        <v>195</v>
      </c>
      <c r="B12" s="39" t="s">
        <v>196</v>
      </c>
      <c r="C12" s="59">
        <f t="shared" si="0"/>
        <v>377686.14</v>
      </c>
      <c r="D12" s="60">
        <f>293338.24+72598.91+11748.99</f>
        <v>377686.14</v>
      </c>
      <c r="E12" s="42"/>
    </row>
    <row r="13" ht="26" customHeight="1" spans="1:5">
      <c r="A13" s="39" t="s">
        <v>197</v>
      </c>
      <c r="B13" s="39" t="s">
        <v>198</v>
      </c>
      <c r="C13" s="59">
        <f t="shared" si="0"/>
        <v>217916.08</v>
      </c>
      <c r="D13" s="60">
        <f>173290.4+38715.3+5910.38</f>
        <v>217916.08</v>
      </c>
      <c r="E13" s="42"/>
    </row>
    <row r="14" ht="26" customHeight="1" spans="1:5">
      <c r="A14" s="39" t="s">
        <v>199</v>
      </c>
      <c r="B14" s="39" t="s">
        <v>200</v>
      </c>
      <c r="C14" s="59">
        <f t="shared" si="0"/>
        <v>16084.6</v>
      </c>
      <c r="D14" s="60">
        <f>12213.52+3154.45+716.63</f>
        <v>16084.6</v>
      </c>
      <c r="E14" s="42"/>
    </row>
    <row r="15" s="50" customFormat="1" ht="26" customHeight="1" spans="1:5">
      <c r="A15" s="56" t="s">
        <v>201</v>
      </c>
      <c r="B15" s="56" t="s">
        <v>202</v>
      </c>
      <c r="C15" s="62">
        <f t="shared" si="0"/>
        <v>955753.2</v>
      </c>
      <c r="D15" s="63"/>
      <c r="E15" s="62">
        <f>E16+E17+E18+E19+E20+E21+E22+E23+E24+E25+E26+E28+E29+E27</f>
        <v>955753.2</v>
      </c>
    </row>
    <row r="16" ht="26" customHeight="1" spans="1:5">
      <c r="A16" s="39" t="s">
        <v>203</v>
      </c>
      <c r="B16" s="39" t="s">
        <v>204</v>
      </c>
      <c r="C16" s="40">
        <f t="shared" si="0"/>
        <v>37000</v>
      </c>
      <c r="D16" s="64"/>
      <c r="E16" s="65">
        <f>20000+15000+2000</f>
        <v>37000</v>
      </c>
    </row>
    <row r="17" ht="26" customHeight="1" spans="1:5">
      <c r="A17" s="39" t="s">
        <v>205</v>
      </c>
      <c r="B17" s="39" t="s">
        <v>206</v>
      </c>
      <c r="C17" s="40">
        <f t="shared" si="0"/>
        <v>26500</v>
      </c>
      <c r="D17" s="64"/>
      <c r="E17" s="65">
        <f>20000+5000+1500</f>
        <v>26500</v>
      </c>
    </row>
    <row r="18" ht="26" customHeight="1" spans="1:5">
      <c r="A18" s="39" t="s">
        <v>207</v>
      </c>
      <c r="B18" s="39" t="s">
        <v>208</v>
      </c>
      <c r="C18" s="40">
        <f t="shared" si="0"/>
        <v>2000</v>
      </c>
      <c r="D18" s="64"/>
      <c r="E18" s="65">
        <v>2000</v>
      </c>
    </row>
    <row r="19" ht="26" customHeight="1" spans="1:5">
      <c r="A19" s="39" t="s">
        <v>209</v>
      </c>
      <c r="B19" s="39" t="s">
        <v>210</v>
      </c>
      <c r="C19" s="40">
        <f t="shared" si="0"/>
        <v>16500</v>
      </c>
      <c r="D19" s="64"/>
      <c r="E19" s="66">
        <f>10000+5000+1500</f>
        <v>16500</v>
      </c>
    </row>
    <row r="20" ht="26" customHeight="1" spans="1:5">
      <c r="A20" s="39" t="s">
        <v>211</v>
      </c>
      <c r="B20" s="39" t="s">
        <v>212</v>
      </c>
      <c r="C20" s="40">
        <f t="shared" si="0"/>
        <v>10000</v>
      </c>
      <c r="D20" s="64"/>
      <c r="E20" s="65">
        <v>10000</v>
      </c>
    </row>
    <row r="21" ht="26" customHeight="1" spans="1:5">
      <c r="A21" s="39" t="s">
        <v>213</v>
      </c>
      <c r="B21" s="39" t="s">
        <v>214</v>
      </c>
      <c r="C21" s="40">
        <f t="shared" ref="C21:C35" si="1">D21+E21</f>
        <v>10000</v>
      </c>
      <c r="D21" s="64"/>
      <c r="E21" s="66">
        <v>10000</v>
      </c>
    </row>
    <row r="22" ht="26" customHeight="1" spans="1:5">
      <c r="A22" s="39" t="s">
        <v>215</v>
      </c>
      <c r="B22" s="39" t="s">
        <v>216</v>
      </c>
      <c r="C22" s="40">
        <f t="shared" si="1"/>
        <v>300000</v>
      </c>
      <c r="D22" s="64"/>
      <c r="E22" s="65">
        <v>300000</v>
      </c>
    </row>
    <row r="23" ht="26" customHeight="1" spans="1:5">
      <c r="A23" s="39" t="s">
        <v>217</v>
      </c>
      <c r="B23" s="39" t="s">
        <v>218</v>
      </c>
      <c r="C23" s="40">
        <f t="shared" si="1"/>
        <v>200000</v>
      </c>
      <c r="D23" s="64"/>
      <c r="E23" s="65">
        <v>200000</v>
      </c>
    </row>
    <row r="24" ht="26" customHeight="1" spans="1:5">
      <c r="A24" s="39" t="s">
        <v>219</v>
      </c>
      <c r="B24" s="39" t="s">
        <v>220</v>
      </c>
      <c r="C24" s="40">
        <f t="shared" si="1"/>
        <v>40000</v>
      </c>
      <c r="D24" s="64"/>
      <c r="E24" s="65">
        <v>40000</v>
      </c>
    </row>
    <row r="25" ht="26" customHeight="1" spans="1:5">
      <c r="A25" s="39" t="s">
        <v>221</v>
      </c>
      <c r="B25" s="39" t="s">
        <v>222</v>
      </c>
      <c r="C25" s="40">
        <f t="shared" si="1"/>
        <v>8000</v>
      </c>
      <c r="D25" s="64"/>
      <c r="E25" s="65">
        <v>8000</v>
      </c>
    </row>
    <row r="26" ht="26" customHeight="1" spans="1:5">
      <c r="A26" s="39" t="s">
        <v>223</v>
      </c>
      <c r="B26" s="39" t="s">
        <v>224</v>
      </c>
      <c r="C26" s="40">
        <f t="shared" si="1"/>
        <v>43747.46</v>
      </c>
      <c r="D26" s="64"/>
      <c r="E26" s="66">
        <f>34468.69+7975.8+1302.97</f>
        <v>43747.46</v>
      </c>
    </row>
    <row r="27" ht="26" customHeight="1" spans="1:5">
      <c r="A27" s="39" t="s">
        <v>225</v>
      </c>
      <c r="B27" s="39" t="s">
        <v>226</v>
      </c>
      <c r="C27" s="40">
        <f t="shared" si="1"/>
        <v>46805.74</v>
      </c>
      <c r="D27" s="64"/>
      <c r="E27" s="66">
        <f>37132.44+8750.66+922.64</f>
        <v>46805.74</v>
      </c>
    </row>
    <row r="28" ht="26" customHeight="1" spans="1:5">
      <c r="A28" s="39" t="s">
        <v>227</v>
      </c>
      <c r="B28" s="39" t="s">
        <v>228</v>
      </c>
      <c r="C28" s="40">
        <f t="shared" si="1"/>
        <v>100000</v>
      </c>
      <c r="D28" s="64"/>
      <c r="E28" s="66">
        <v>100000</v>
      </c>
    </row>
    <row r="29" ht="26" customHeight="1" spans="1:5">
      <c r="A29" s="39" t="s">
        <v>229</v>
      </c>
      <c r="B29" s="39" t="s">
        <v>230</v>
      </c>
      <c r="C29" s="40">
        <f t="shared" si="1"/>
        <v>115200</v>
      </c>
      <c r="D29" s="64"/>
      <c r="E29" s="66">
        <f>91800+23400</f>
        <v>115200</v>
      </c>
    </row>
    <row r="30" s="25" customFormat="1" ht="26" customHeight="1" spans="1:5">
      <c r="A30" s="56" t="s">
        <v>231</v>
      </c>
      <c r="B30" s="56" t="s">
        <v>232</v>
      </c>
      <c r="C30" s="62">
        <f t="shared" si="1"/>
        <v>65680</v>
      </c>
      <c r="D30" s="67">
        <f>D31+D32</f>
        <v>65680</v>
      </c>
      <c r="E30" s="68"/>
    </row>
    <row r="31" ht="26" customHeight="1" spans="1:5">
      <c r="A31" s="39" t="s">
        <v>233</v>
      </c>
      <c r="B31" s="39" t="s">
        <v>234</v>
      </c>
      <c r="C31" s="40">
        <f t="shared" si="1"/>
        <v>46000</v>
      </c>
      <c r="D31" s="60">
        <f>37750+8250</f>
        <v>46000</v>
      </c>
      <c r="E31" s="42"/>
    </row>
    <row r="32" ht="26" customHeight="1" spans="1:5">
      <c r="A32" s="39" t="s">
        <v>235</v>
      </c>
      <c r="B32" s="39" t="s">
        <v>236</v>
      </c>
      <c r="C32" s="40">
        <f t="shared" si="1"/>
        <v>19680</v>
      </c>
      <c r="D32" s="60">
        <f>16440+3240</f>
        <v>19680</v>
      </c>
      <c r="E32" s="42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智慧树</cp:lastModifiedBy>
  <dcterms:created xsi:type="dcterms:W3CDTF">2023-01-31T08:53:00Z</dcterms:created>
  <dcterms:modified xsi:type="dcterms:W3CDTF">2024-03-07T09:00:22Z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