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7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Sheet1" sheetId="17" r:id="rId15"/>
  </sheets>
  <externalReferences>
    <externalReference r:id="rId16"/>
  </externalReference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<sst xmlns="http://schemas.openxmlformats.org/spreadsheetml/2006/main" count="381" uniqueCount="274">
  <si>
    <t>单位代码：</t>
  </si>
  <si>
    <t>单位名称：</t>
  </si>
  <si>
    <t>宁县水土保持管理局</t>
  </si>
  <si>
    <t>部门预算公开表</t>
  </si>
  <si>
    <t xml:space="preserve">     </t>
  </si>
  <si>
    <t>编制日期：</t>
  </si>
  <si>
    <t>部门领导：</t>
  </si>
  <si>
    <t>高安宁</t>
  </si>
  <si>
    <t>财务负责人：</t>
  </si>
  <si>
    <t>赵泽惠</t>
  </si>
  <si>
    <t>制表人：</t>
  </si>
  <si>
    <t>张文娟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</si>
  <si>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</si>
  <si>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</si>
  <si>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</si>
  <si>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</si>
  <si>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</si>
  <si>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</si>
  <si>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</si>
  <si>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</si>
  <si>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</si>
  <si>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</si>
  <si>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</si>
  <si>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</si>
  <si>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</si>
  <si>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</si>
  <si>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</si>
  <si>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</si>
  <si>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</si>
  <si>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</si>
  <si>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</si>
  <si>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</si>
  <si>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</si>
  <si>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</si>
  <si>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</si>
  <si>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</si>
  <si>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</si>
  <si>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</si>
  <si>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</si>
  <si>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</si>
  <si>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</si>
  <si>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</si>
  <si>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</si>
  <si>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</si>
  <si>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</si>
  <si>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</si>
  <si>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</si>
  <si>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</si>
  <si>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</si>
  <si>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</si>
  <si>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</si>
  <si>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</si>
  <si>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</si>
  <si>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</si>
  <si>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</si>
  <si>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</si>
  <si>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</si>
  <si>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</si>
  <si>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</si>
  <si>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</si>
  <si>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</si>
  <si>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</si>
  <si>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</si>
  <si>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</si>
  <si>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</si>
  <si>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</si>
  <si>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</si>
  <si>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</si>
  <si>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</si>
  <si>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</si>
  <si>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</si>
  <si>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</si>
  <si>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</si>
  <si>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</si>
  <si>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</si>
  <si>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</si>
  <si>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</si>
  <si>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</si>
  <si>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</si>
  <si>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</si>
  <si>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</si>
  <si>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</si>
  <si>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</si>
  <si>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</si>
  <si>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</si>
  <si>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</si>
  <si>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</si>
  <si>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</si>
  <si>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</si>
  <si>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</si>
  <si>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</si>
  <si>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</si>
  <si>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</si>
  <si>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</si>
  <si>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</si>
  <si>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</si>
  <si>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</si>
  <si>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</si>
  <si>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</si>
  <si>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</si>
  <si>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</si>
  <si>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</si>
  <si>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</si>
  <si>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</si>
  <si>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</si>
  <si>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</si>
  <si>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</si>
  <si>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</si>
  <si>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</si>
  <si>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</si>
  <si>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</si>
  <si>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</si>
  <si>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</si>
  <si>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</si>
  <si>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</si>
  <si>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</si>
  <si>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</si>
  <si>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</si>
  <si>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</t>
  </si>
  <si>
    <t>社会保障和就业支出</t>
  </si>
  <si>
    <t xml:space="preserve"> 20805</t>
  </si>
  <si>
    <t xml:space="preserve">  行政事业单位养老支出</t>
  </si>
  <si>
    <t xml:space="preserve">   2080502</t>
  </si>
  <si>
    <t xml:space="preserve">    事业单位离退休</t>
  </si>
  <si>
    <t xml:space="preserve">   2080505</t>
  </si>
  <si>
    <t xml:space="preserve">    机关事业单位基本养老保险缴费支出</t>
  </si>
  <si>
    <t xml:space="preserve"> 20899</t>
  </si>
  <si>
    <t xml:space="preserve"> 其他社会保障和就业支出</t>
  </si>
  <si>
    <t xml:space="preserve">   2089999</t>
  </si>
  <si>
    <t xml:space="preserve">    其他社会保障和就业支出</t>
  </si>
  <si>
    <t>210</t>
  </si>
  <si>
    <t>卫生健康支出</t>
  </si>
  <si>
    <t xml:space="preserve"> 21011</t>
  </si>
  <si>
    <t xml:space="preserve">  行政事业单位医疗</t>
  </si>
  <si>
    <t xml:space="preserve">   2101102</t>
  </si>
  <si>
    <r>
      <rPr>
        <b/>
        <sz val="10"/>
        <rFont val="SimSun"/>
        <charset val="134"/>
      </rPr>
      <t xml:space="preserve">   </t>
    </r>
    <r>
      <rPr>
        <sz val="10"/>
        <rFont val="SimSun"/>
        <charset val="134"/>
      </rPr>
      <t>事业单位医疗</t>
    </r>
  </si>
  <si>
    <t>213</t>
  </si>
  <si>
    <t>农林水支出</t>
  </si>
  <si>
    <t xml:space="preserve"> 21303</t>
  </si>
  <si>
    <r>
      <rPr>
        <sz val="9"/>
        <rFont val="宋体"/>
        <charset val="134"/>
      </rPr>
      <t xml:space="preserve">  </t>
    </r>
    <r>
      <rPr>
        <b/>
        <sz val="9"/>
        <rFont val="宋体"/>
        <charset val="134"/>
      </rPr>
      <t>水利</t>
    </r>
  </si>
  <si>
    <t xml:space="preserve">   2130310</t>
  </si>
  <si>
    <t xml:space="preserve">    水土保持</t>
  </si>
  <si>
    <t xml:space="preserve">   2130399</t>
  </si>
  <si>
    <t xml:space="preserve">    其农林水支出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</si>
  <si>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</si>
  <si>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</si>
  <si>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</si>
  <si>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</si>
  <si>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</si>
  <si>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</si>
  <si>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</si>
  <si>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</si>
  <si>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</si>
  <si>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</si>
  <si>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</si>
  <si>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</si>
  <si>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</si>
  <si>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</si>
  <si>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</si>
  <si>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</si>
  <si>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</si>
  <si>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</si>
  <si>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</si>
  <si>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</si>
  <si>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</si>
  <si>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</si>
  <si>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</si>
  <si>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</si>
  <si>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</si>
  <si>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</si>
  <si>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</si>
  <si>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</si>
  <si>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</si>
  <si>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</si>
  <si>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</si>
  <si>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</si>
  <si>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</si>
  <si>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</si>
  <si>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</si>
  <si>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</si>
  <si>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</si>
  <si>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</si>
  <si>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</si>
  <si>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</si>
  <si>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</si>
  <si>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</si>
  <si>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</si>
  <si>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</si>
  <si>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</si>
  <si>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</si>
  <si>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 xml:space="preserve">   事业单位医疗</t>
  </si>
  <si>
    <t xml:space="preserve">  水利</t>
  </si>
  <si>
    <t xml:space="preserve">    其他农林水支出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</si>
  <si>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</si>
  <si>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</si>
  <si>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</si>
  <si>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</si>
  <si>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</si>
  <si>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</si>
  <si>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</si>
  <si>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30101</t>
  </si>
  <si>
    <t xml:space="preserve">  基本工资</t>
  </si>
  <si>
    <t xml:space="preserve"> 30102</t>
  </si>
  <si>
    <t xml:space="preserve">  津贴补贴</t>
  </si>
  <si>
    <t xml:space="preserve"> 30103</t>
  </si>
  <si>
    <t xml:space="preserve">  奖金</t>
  </si>
  <si>
    <t xml:space="preserve"> 30107</t>
  </si>
  <si>
    <t xml:space="preserve">  绩效工资</t>
  </si>
  <si>
    <t xml:space="preserve"> 30108</t>
  </si>
  <si>
    <t xml:space="preserve">  机关事业单位基本养老保险缴费</t>
  </si>
  <si>
    <t xml:space="preserve"> 30109</t>
  </si>
  <si>
    <t xml:space="preserve">  职业年金缴费</t>
  </si>
  <si>
    <t xml:space="preserve"> 30110</t>
  </si>
  <si>
    <t xml:space="preserve">  职工基本医疗保险缴费</t>
  </si>
  <si>
    <t xml:space="preserve"> 30111</t>
  </si>
  <si>
    <t xml:space="preserve">  公务员医疗补助缴费</t>
  </si>
  <si>
    <t xml:space="preserve"> 30112</t>
  </si>
  <si>
    <t xml:space="preserve">  其他社会保障缴费</t>
  </si>
  <si>
    <t xml:space="preserve"> 30113</t>
  </si>
  <si>
    <t xml:space="preserve">  住房公积金</t>
  </si>
  <si>
    <t>302</t>
  </si>
  <si>
    <t>商品和服务支出</t>
  </si>
  <si>
    <t xml:space="preserve"> 30201</t>
  </si>
  <si>
    <t xml:space="preserve">  办公费</t>
  </si>
  <si>
    <t xml:space="preserve"> 30202</t>
  </si>
  <si>
    <t xml:space="preserve">  印刷费</t>
  </si>
  <si>
    <t xml:space="preserve"> 30205</t>
  </si>
  <si>
    <t xml:space="preserve">  水费</t>
  </si>
  <si>
    <t xml:space="preserve"> 30206</t>
  </si>
  <si>
    <t xml:space="preserve">  电费</t>
  </si>
  <si>
    <t xml:space="preserve"> 30207</t>
  </si>
  <si>
    <t xml:space="preserve">  邮电费</t>
  </si>
  <si>
    <t xml:space="preserve"> 30211</t>
  </si>
  <si>
    <t xml:space="preserve">  差旅费</t>
  </si>
  <si>
    <t xml:space="preserve"> 30213</t>
  </si>
  <si>
    <t xml:space="preserve">  维修（护）费</t>
  </si>
  <si>
    <t xml:space="preserve"> 30228</t>
  </si>
  <si>
    <t xml:space="preserve">  工会经费</t>
  </si>
  <si>
    <t xml:space="preserve"> 30229</t>
  </si>
  <si>
    <t xml:space="preserve">  福利费</t>
  </si>
  <si>
    <t xml:space="preserve"> 30239</t>
  </si>
  <si>
    <t xml:space="preserve">  其他交通费用</t>
  </si>
  <si>
    <t>对个人和家庭的补助</t>
  </si>
  <si>
    <t xml:space="preserve"> 30302</t>
  </si>
  <si>
    <t xml:space="preserve">  退休费</t>
  </si>
  <si>
    <t xml:space="preserve"> 30305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</si>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</sst>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#0.00"/>
    <numFmt numFmtId="179" formatCode="0_ "/>
    <numFmt numFmtId="180" formatCode="#,##0.00_ ;[Red]\-#,##0.00\ "/>
    <numFmt numFmtId="181" formatCode="yyyy/mm/dd"/>
  </numFmts>
  <fonts count="59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SimSun"/>
      <charset val="134"/>
    </font>
    <font>
      <b/>
      <sz val="10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sz val="19"/>
      <name val="SimSun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1"/>
      <color indexed="8"/>
      <name val="宋体"/>
      <charset val="1"/>
      <scheme val="minor"/>
    </font>
    <font>
      <sz val="9"/>
      <color indexed="8"/>
      <name val="宋体"/>
      <charset val="1"/>
      <scheme val="minor"/>
    </font>
    <font>
      <sz val="10"/>
      <name val="Hiragino Sans GB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5" borderId="4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6" borderId="7" applyNumberFormat="0" applyAlignment="0" applyProtection="0">
      <alignment vertical="center"/>
    </xf>
    <xf numFmtId="0" fontId="48" fillId="7" borderId="8" applyNumberFormat="0" applyAlignment="0" applyProtection="0">
      <alignment vertical="center"/>
    </xf>
    <xf numFmtId="0" fontId="49" fillId="7" borderId="7" applyNumberFormat="0" applyAlignment="0" applyProtection="0">
      <alignment vertical="center"/>
    </xf>
    <xf numFmtId="0" fontId="50" fillId="8" borderId="9" applyNumberFormat="0" applyAlignment="0" applyProtection="0">
      <alignment vertical="center"/>
    </xf>
    <xf numFmtId="0" fontId="51" fillId="0" borderId="10" applyNumberFormat="0" applyFill="0" applyAlignment="0" applyProtection="0">
      <alignment vertical="center"/>
    </xf>
    <xf numFmtId="0" fontId="52" fillId="0" borderId="11" applyNumberFormat="0" applyFill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7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10" fillId="0" borderId="0"/>
  </cellStyleXfs>
  <cellXfs count="119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>
      <alignment vertical="center"/>
    </xf>
    <xf numFmtId="0" fontId="0" fillId="0" borderId="1" xfId="0" applyFont="1" applyBorder="1">
      <alignment vertical="center"/>
    </xf>
    <xf numFmtId="177" fontId="21" fillId="0" borderId="1" xfId="0" applyNumberFormat="1" applyFont="1" applyBorder="1">
      <alignment vertical="center"/>
    </xf>
    <xf numFmtId="0" fontId="21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right" vertical="center" wrapText="1"/>
    </xf>
    <xf numFmtId="0" fontId="9" fillId="0" borderId="2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4" fontId="19" fillId="0" borderId="1" xfId="0" applyNumberFormat="1" applyFont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23" fillId="0" borderId="1" xfId="0" applyNumberFormat="1" applyFont="1" applyFill="1" applyBorder="1" applyAlignment="1">
      <alignment horizontal="left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/>
    </xf>
    <xf numFmtId="0" fontId="25" fillId="0" borderId="1" xfId="0" applyFont="1" applyBorder="1">
      <alignment vertical="center"/>
    </xf>
    <xf numFmtId="49" fontId="26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4" fontId="1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4" fontId="19" fillId="3" borderId="1" xfId="0" applyNumberFormat="1" applyFont="1" applyFill="1" applyBorder="1" applyAlignment="1">
      <alignment vertical="center" wrapText="1"/>
    </xf>
    <xf numFmtId="0" fontId="19" fillId="3" borderId="1" xfId="0" applyFont="1" applyFill="1" applyBorder="1" applyAlignment="1">
      <alignment vertical="center" wrapText="1"/>
    </xf>
    <xf numFmtId="177" fontId="19" fillId="3" borderId="1" xfId="0" applyNumberFormat="1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177" fontId="20" fillId="0" borderId="1" xfId="0" applyNumberFormat="1" applyFont="1" applyBorder="1">
      <alignment vertical="center"/>
    </xf>
    <xf numFmtId="0" fontId="19" fillId="0" borderId="2" xfId="0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7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vertical="center" wrapText="1"/>
    </xf>
    <xf numFmtId="178" fontId="19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horizontal="right" vertical="center" wrapText="1"/>
    </xf>
    <xf numFmtId="177" fontId="2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right" vertical="center" wrapText="1"/>
    </xf>
    <xf numFmtId="177" fontId="29" fillId="0" borderId="1" xfId="0" applyNumberFormat="1" applyFont="1" applyBorder="1" applyAlignment="1">
      <alignment horizontal="right" vertical="center" wrapText="1"/>
    </xf>
    <xf numFmtId="0" fontId="30" fillId="0" borderId="1" xfId="0" applyFont="1" applyFill="1" applyBorder="1" applyAlignment="1">
      <alignment vertical="center"/>
    </xf>
    <xf numFmtId="179" fontId="31" fillId="0" borderId="1" xfId="0" applyNumberFormat="1" applyFont="1" applyFill="1" applyBorder="1" applyAlignment="1" applyProtection="1">
      <alignment horizontal="left" vertical="center"/>
      <protection locked="0"/>
    </xf>
    <xf numFmtId="179" fontId="31" fillId="4" borderId="1" xfId="0" applyNumberFormat="1" applyFont="1" applyFill="1" applyBorder="1" applyAlignment="1" applyProtection="1">
      <alignment horizontal="left" vertical="center"/>
      <protection locked="0"/>
    </xf>
    <xf numFmtId="49" fontId="32" fillId="0" borderId="1" xfId="0" applyNumberFormat="1" applyFont="1" applyFill="1" applyBorder="1" applyAlignment="1" applyProtection="1">
      <alignment horizontal="left" vertical="center"/>
    </xf>
    <xf numFmtId="179" fontId="30" fillId="0" borderId="1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31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33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4" fontId="34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4352;&#25991;&#23071;\&#19977;&#20844;&#32463;&#36153;\&#39044;&#31639;&#20844;&#24320;\&#27700;&#20445;&#23616;2024&#24180;&#39044;&#31639;&#20844;&#24320;\2024&#24180;&#37096;&#38376;&#39044;&#31639;&#34920;&#65288;&#27700;&#20445;&#23616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1"/>
      <sheetName val="表2-1"/>
      <sheetName val="表2-2"/>
      <sheetName val="表3"/>
      <sheetName val="表4"/>
      <sheetName val="表5"/>
      <sheetName val="表6"/>
      <sheetName val="表7"/>
      <sheetName val="表8"/>
      <sheetName val="表9"/>
      <sheetName val="表10"/>
      <sheetName val="表11"/>
      <sheetName val="表12"/>
      <sheetName val="表13"/>
      <sheetName val="表14"/>
      <sheetName val="Sheet2"/>
      <sheetName val="表15"/>
      <sheetName val="15-2"/>
      <sheetName val="Sheet1"/>
      <sheetName val="Sheet3"/>
      <sheetName val="Sheet4"/>
    </sheetNames>
    <sheetDataSet>
      <sheetData sheetId="0"/>
      <sheetData sheetId="1"/>
      <sheetData sheetId="2"/>
      <sheetData sheetId="3">
        <row r="9">
          <cell r="M9">
            <v>1315240.2</v>
          </cell>
          <cell r="N9">
            <v>503798.4</v>
          </cell>
          <cell r="O9">
            <v>324802.8</v>
          </cell>
          <cell r="P9">
            <v>64190</v>
          </cell>
          <cell r="Q9">
            <v>559700</v>
          </cell>
          <cell r="R9">
            <v>38750</v>
          </cell>
          <cell r="S9">
            <v>106652.07</v>
          </cell>
          <cell r="T9">
            <v>0</v>
          </cell>
          <cell r="U9">
            <v>382824</v>
          </cell>
          <cell r="V9">
            <v>149312.898</v>
          </cell>
          <cell r="W9">
            <v>63450</v>
          </cell>
          <cell r="X9">
            <v>0</v>
          </cell>
          <cell r="Y9">
            <v>8532.1656</v>
          </cell>
          <cell r="Z9">
            <v>6071.6439</v>
          </cell>
        </row>
        <row r="9">
          <cell r="AD9">
            <v>38750</v>
          </cell>
          <cell r="AE9">
            <v>16680</v>
          </cell>
        </row>
        <row r="9">
          <cell r="AH9">
            <v>42660.828</v>
          </cell>
          <cell r="AI9">
            <v>47062.053</v>
          </cell>
          <cell r="AJ9">
            <v>154800</v>
          </cell>
        </row>
        <row r="10">
          <cell r="I10">
            <v>55430</v>
          </cell>
        </row>
        <row r="11">
          <cell r="I11">
            <v>382824</v>
          </cell>
        </row>
        <row r="12">
          <cell r="I12">
            <v>14603.81</v>
          </cell>
        </row>
        <row r="13">
          <cell r="I13">
            <v>212762.9</v>
          </cell>
        </row>
        <row r="14">
          <cell r="I14">
            <v>3352656.351</v>
          </cell>
        </row>
      </sheetData>
      <sheetData sheetId="4"/>
      <sheetData sheetId="5"/>
      <sheetData sheetId="6">
        <row r="20">
          <cell r="D20">
            <v>50000</v>
          </cell>
        </row>
        <row r="21">
          <cell r="D21">
            <v>20000</v>
          </cell>
        </row>
        <row r="24">
          <cell r="D24">
            <v>5000</v>
          </cell>
        </row>
        <row r="25">
          <cell r="D25">
            <v>12000</v>
          </cell>
        </row>
        <row r="26">
          <cell r="D26">
            <v>10000</v>
          </cell>
        </row>
        <row r="29">
          <cell r="D29">
            <v>44000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opLeftCell="A3" workbookViewId="0">
      <selection activeCell="C3" sqref="C3:D3"/>
    </sheetView>
  </sheetViews>
  <sheetFormatPr defaultColWidth="10" defaultRowHeight="13.5"/>
  <cols>
    <col min="1" max="1" width="2.54166666666667" customWidth="1"/>
    <col min="2" max="4" width="9.76666666666667" customWidth="1"/>
    <col min="5" max="5" width="12.5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14"/>
      <c r="D3" s="114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15" t="s">
        <v>3</v>
      </c>
      <c r="C6" s="115"/>
      <c r="D6" s="115"/>
      <c r="E6" s="115"/>
      <c r="F6" s="115"/>
      <c r="G6" s="115"/>
      <c r="H6" s="115"/>
      <c r="I6" s="115"/>
      <c r="J6" s="115"/>
      <c r="K6" s="115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16" t="s">
        <v>5</v>
      </c>
      <c r="G10" s="117">
        <v>45358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16" t="s">
        <v>6</v>
      </c>
      <c r="C12" s="118" t="s">
        <v>7</v>
      </c>
      <c r="D12" s="12"/>
      <c r="E12" s="116" t="s">
        <v>8</v>
      </c>
      <c r="F12" s="10" t="s">
        <v>9</v>
      </c>
      <c r="G12" s="12"/>
      <c r="H12" s="116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7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6.3833333333333" customWidth="1"/>
    <col min="3" max="3" width="40.1666666666667" customWidth="1"/>
  </cols>
  <sheetData>
    <row r="1" ht="35.4" customHeight="1" spans="1:2">
      <c r="A1" s="10"/>
      <c r="B1" s="10"/>
    </row>
    <row r="2" ht="39.15" customHeight="1" spans="1:3">
      <c r="A2" s="10"/>
      <c r="B2" s="110" t="s">
        <v>13</v>
      </c>
      <c r="C2" s="110"/>
    </row>
    <row r="3" ht="29.35" customHeight="1" spans="1:3">
      <c r="A3" s="111"/>
      <c r="B3" s="112" t="s">
        <v>14</v>
      </c>
      <c r="C3" s="112" t="s">
        <v>15</v>
      </c>
    </row>
    <row r="4" ht="28.45" customHeight="1" spans="1:3">
      <c r="A4" s="103"/>
      <c r="B4" s="113" t="s">
        <v>16</v>
      </c>
      <c r="C4" s="32" t="s">
        <v>17</v>
      </c>
    </row>
    <row r="5" ht="28.45" customHeight="1" spans="1:3">
      <c r="A5" s="103"/>
      <c r="B5" s="113" t="s">
        <v>18</v>
      </c>
      <c r="C5" s="32" t="s">
        <v>19</v>
      </c>
    </row>
    <row r="6" ht="28.45" customHeight="1" spans="1:3">
      <c r="A6" s="103"/>
      <c r="B6" s="113" t="s">
        <v>20</v>
      </c>
      <c r="C6" s="32" t="s">
        <v>21</v>
      </c>
    </row>
    <row r="7" ht="28.45" customHeight="1" spans="1:3">
      <c r="A7" s="103"/>
      <c r="B7" s="113" t="s">
        <v>22</v>
      </c>
      <c r="C7" s="32"/>
    </row>
    <row r="8" ht="28.45" customHeight="1" spans="1:3">
      <c r="A8" s="103"/>
      <c r="B8" s="113" t="s">
        <v>23</v>
      </c>
      <c r="C8" s="32" t="s">
        <v>24</v>
      </c>
    </row>
    <row r="9" ht="28.45" customHeight="1" spans="1:3">
      <c r="A9" s="103"/>
      <c r="B9" s="113" t="s">
        <v>25</v>
      </c>
      <c r="C9" s="32" t="s">
        <v>26</v>
      </c>
    </row>
    <row r="10" ht="28.45" customHeight="1" spans="1:3">
      <c r="A10" s="103"/>
      <c r="B10" s="113" t="s">
        <v>27</v>
      </c>
      <c r="C10" s="32" t="s">
        <v>28</v>
      </c>
    </row>
    <row r="11" ht="28.45" customHeight="1" spans="1:3">
      <c r="A11" s="103"/>
      <c r="B11" s="113" t="s">
        <v>29</v>
      </c>
      <c r="C11" s="32" t="s">
        <v>30</v>
      </c>
    </row>
    <row r="12" ht="28.45" customHeight="1" spans="1:3">
      <c r="A12" s="103"/>
      <c r="B12" s="113" t="s">
        <v>31</v>
      </c>
      <c r="C12" s="32"/>
    </row>
    <row r="13" ht="28.45" customHeight="1" spans="1:3">
      <c r="A13" s="10"/>
      <c r="B13" s="113" t="s">
        <v>32</v>
      </c>
      <c r="C13" s="32"/>
    </row>
    <row r="14" ht="28.45" customHeight="1" spans="1:3">
      <c r="A14" s="10"/>
      <c r="B14" s="113" t="s">
        <v>33</v>
      </c>
      <c r="C14" s="32" t="s">
        <v>17</v>
      </c>
    </row>
    <row r="15" ht="36" customHeight="1" spans="2:3">
      <c r="B15" s="113" t="s">
        <v>34</v>
      </c>
      <c r="C15" s="37"/>
    </row>
  </sheetData>
  <mergeCells count="1">
    <mergeCell ref="B2:C2"/>
  </mergeCells>
  <pageMargins left="1.22013888888889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A44" sqref="A44"/>
    </sheetView>
  </sheetViews>
  <sheetFormatPr defaultColWidth="10" defaultRowHeight="13.5" outlineLevelCol="3"/>
  <cols>
    <col min="1" max="1" width="26.625" customWidth="1"/>
    <col min="2" max="2" width="12.75" customWidth="1"/>
    <col min="3" max="3" width="29.2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25" customHeight="1" spans="1:4">
      <c r="A2" s="11" t="s">
        <v>35</v>
      </c>
      <c r="B2" s="11"/>
      <c r="C2" s="11"/>
      <c r="D2" s="11"/>
    </row>
    <row r="3" ht="16" customHeight="1" spans="1:4">
      <c r="A3" s="103"/>
      <c r="B3" s="103"/>
      <c r="C3" s="103"/>
      <c r="D3" s="104" t="s">
        <v>36</v>
      </c>
    </row>
    <row r="4" ht="19" customHeight="1" spans="1:4">
      <c r="A4" s="71" t="s">
        <v>37</v>
      </c>
      <c r="B4" s="71"/>
      <c r="C4" s="71" t="s">
        <v>38</v>
      </c>
      <c r="D4" s="71"/>
    </row>
    <row r="5" ht="19" customHeight="1" spans="1:4">
      <c r="A5" s="71" t="s">
        <v>39</v>
      </c>
      <c r="B5" s="71" t="s">
        <v>40</v>
      </c>
      <c r="C5" s="71" t="s">
        <v>39</v>
      </c>
      <c r="D5" s="71" t="s">
        <v>40</v>
      </c>
    </row>
    <row r="6" ht="19" customHeight="1" spans="1:4">
      <c r="A6" s="105" t="s">
        <v>41</v>
      </c>
      <c r="B6" s="78">
        <f>D39</f>
        <v>9818277.06</v>
      </c>
      <c r="C6" s="105" t="s">
        <v>42</v>
      </c>
      <c r="D6" s="78"/>
    </row>
    <row r="7" ht="19" customHeight="1" spans="1:4">
      <c r="A7" s="105" t="s">
        <v>43</v>
      </c>
      <c r="B7" s="78"/>
      <c r="C7" s="105" t="s">
        <v>44</v>
      </c>
      <c r="D7" s="106"/>
    </row>
    <row r="8" ht="19" customHeight="1" spans="1:4">
      <c r="A8" s="105" t="s">
        <v>45</v>
      </c>
      <c r="B8" s="78"/>
      <c r="C8" s="105" t="s">
        <v>46</v>
      </c>
      <c r="D8" s="106"/>
    </row>
    <row r="9" ht="19" customHeight="1" spans="1:4">
      <c r="A9" s="105" t="s">
        <v>47</v>
      </c>
      <c r="B9" s="78"/>
      <c r="C9" s="105" t="s">
        <v>48</v>
      </c>
      <c r="D9" s="106"/>
    </row>
    <row r="10" ht="19" customHeight="1" spans="1:4">
      <c r="A10" s="105" t="s">
        <v>49</v>
      </c>
      <c r="B10" s="78"/>
      <c r="C10" s="105" t="s">
        <v>50</v>
      </c>
      <c r="D10" s="106"/>
    </row>
    <row r="11" ht="19" customHeight="1" spans="1:4">
      <c r="A11" s="105" t="s">
        <v>51</v>
      </c>
      <c r="B11" s="78"/>
      <c r="C11" s="105" t="s">
        <v>52</v>
      </c>
      <c r="D11" s="106"/>
    </row>
    <row r="12" ht="19" customHeight="1" spans="1:4">
      <c r="A12" s="105" t="s">
        <v>53</v>
      </c>
      <c r="B12" s="78"/>
      <c r="C12" s="105" t="s">
        <v>54</v>
      </c>
      <c r="D12" s="106"/>
    </row>
    <row r="13" ht="19" customHeight="1" spans="1:4">
      <c r="A13" s="105" t="s">
        <v>55</v>
      </c>
      <c r="B13" s="78"/>
      <c r="C13" s="105" t="s">
        <v>56</v>
      </c>
      <c r="D13" s="106">
        <f>表3!C6</f>
        <v>452857.81</v>
      </c>
    </row>
    <row r="14" ht="19" customHeight="1" spans="1:4">
      <c r="A14" s="105" t="s">
        <v>57</v>
      </c>
      <c r="B14" s="78"/>
      <c r="C14" s="105" t="s">
        <v>58</v>
      </c>
      <c r="D14" s="106"/>
    </row>
    <row r="15" ht="19" customHeight="1" spans="1:4">
      <c r="A15" s="105"/>
      <c r="B15" s="107"/>
      <c r="C15" s="105" t="s">
        <v>59</v>
      </c>
      <c r="D15" s="106">
        <f>表3!C12</f>
        <v>212762.9</v>
      </c>
    </row>
    <row r="16" ht="19" customHeight="1" spans="1:4">
      <c r="A16" s="105"/>
      <c r="B16" s="107"/>
      <c r="C16" s="105" t="s">
        <v>60</v>
      </c>
      <c r="D16" s="106"/>
    </row>
    <row r="17" ht="19" customHeight="1" spans="1:4">
      <c r="A17" s="105"/>
      <c r="B17" s="107"/>
      <c r="C17" s="105" t="s">
        <v>61</v>
      </c>
      <c r="D17" s="106"/>
    </row>
    <row r="18" ht="19" customHeight="1" spans="1:4">
      <c r="A18" s="105"/>
      <c r="B18" s="107"/>
      <c r="C18" s="105" t="s">
        <v>62</v>
      </c>
      <c r="D18" s="106">
        <f>表3!C15+表3!D15</f>
        <v>9152656.35</v>
      </c>
    </row>
    <row r="19" ht="19" customHeight="1" spans="1:4">
      <c r="A19" s="105"/>
      <c r="B19" s="107"/>
      <c r="C19" s="105" t="s">
        <v>63</v>
      </c>
      <c r="D19" s="106"/>
    </row>
    <row r="20" ht="19" customHeight="1" spans="1:4">
      <c r="A20" s="108"/>
      <c r="B20" s="109"/>
      <c r="C20" s="105" t="s">
        <v>64</v>
      </c>
      <c r="D20" s="106"/>
    </row>
    <row r="21" ht="19" customHeight="1" spans="1:4">
      <c r="A21" s="108"/>
      <c r="B21" s="109"/>
      <c r="C21" s="105" t="s">
        <v>65</v>
      </c>
      <c r="D21" s="106"/>
    </row>
    <row r="22" ht="19" customHeight="1" spans="1:4">
      <c r="A22" s="108"/>
      <c r="B22" s="109"/>
      <c r="C22" s="105" t="s">
        <v>66</v>
      </c>
      <c r="D22" s="106"/>
    </row>
    <row r="23" ht="19" customHeight="1" spans="1:4">
      <c r="A23" s="108"/>
      <c r="B23" s="109"/>
      <c r="C23" s="105" t="s">
        <v>67</v>
      </c>
      <c r="D23" s="106"/>
    </row>
    <row r="24" ht="19" customHeight="1" spans="1:4">
      <c r="A24" s="108"/>
      <c r="B24" s="109"/>
      <c r="C24" s="105" t="s">
        <v>68</v>
      </c>
      <c r="D24" s="106"/>
    </row>
    <row r="25" ht="19" customHeight="1" spans="1:4">
      <c r="A25" s="105"/>
      <c r="B25" s="107"/>
      <c r="C25" s="105" t="s">
        <v>69</v>
      </c>
      <c r="D25" s="106">
        <f>'[1]表2-1'!$I$16</f>
        <v>0</v>
      </c>
    </row>
    <row r="26" ht="19" customHeight="1" spans="1:4">
      <c r="A26" s="105"/>
      <c r="B26" s="107"/>
      <c r="C26" s="105" t="s">
        <v>70</v>
      </c>
      <c r="D26" s="106"/>
    </row>
    <row r="27" ht="19" customHeight="1" spans="1:4">
      <c r="A27" s="105"/>
      <c r="B27" s="107"/>
      <c r="C27" s="105" t="s">
        <v>71</v>
      </c>
      <c r="D27" s="106"/>
    </row>
    <row r="28" ht="19" customHeight="1" spans="1:4">
      <c r="A28" s="108"/>
      <c r="B28" s="109"/>
      <c r="C28" s="105" t="s">
        <v>72</v>
      </c>
      <c r="D28" s="106"/>
    </row>
    <row r="29" ht="19" customHeight="1" spans="1:4">
      <c r="A29" s="108"/>
      <c r="B29" s="109"/>
      <c r="C29" s="105" t="s">
        <v>73</v>
      </c>
      <c r="D29" s="106"/>
    </row>
    <row r="30" ht="19" customHeight="1" spans="1:4">
      <c r="A30" s="108"/>
      <c r="B30" s="109"/>
      <c r="C30" s="105" t="s">
        <v>74</v>
      </c>
      <c r="D30" s="106"/>
    </row>
    <row r="31" ht="19" customHeight="1" spans="1:4">
      <c r="A31" s="108"/>
      <c r="B31" s="109"/>
      <c r="C31" s="105" t="s">
        <v>75</v>
      </c>
      <c r="D31" s="106"/>
    </row>
    <row r="32" ht="19" customHeight="1" spans="1:4">
      <c r="A32" s="108"/>
      <c r="B32" s="109"/>
      <c r="C32" s="105" t="s">
        <v>76</v>
      </c>
      <c r="D32" s="106"/>
    </row>
    <row r="33" ht="19" customHeight="1" spans="1:4">
      <c r="A33" s="105"/>
      <c r="B33" s="105"/>
      <c r="C33" s="105" t="s">
        <v>77</v>
      </c>
      <c r="D33" s="106"/>
    </row>
    <row r="34" ht="19" customHeight="1" spans="1:4">
      <c r="A34" s="105"/>
      <c r="B34" s="105"/>
      <c r="C34" s="105" t="s">
        <v>78</v>
      </c>
      <c r="D34" s="106"/>
    </row>
    <row r="35" ht="19" customHeight="1" spans="1:4">
      <c r="A35" s="105"/>
      <c r="B35" s="105"/>
      <c r="C35" s="105" t="s">
        <v>79</v>
      </c>
      <c r="D35" s="106"/>
    </row>
    <row r="36" ht="19" customHeight="1" spans="1:4">
      <c r="A36" s="105"/>
      <c r="B36" s="105"/>
      <c r="C36" s="105"/>
      <c r="D36" s="105"/>
    </row>
    <row r="37" ht="19" customHeight="1" spans="1:4">
      <c r="A37" s="105"/>
      <c r="B37" s="105"/>
      <c r="C37" s="105"/>
      <c r="D37" s="105"/>
    </row>
    <row r="38" ht="19" customHeight="1" spans="1:4">
      <c r="A38" s="105"/>
      <c r="B38" s="105"/>
      <c r="C38" s="105"/>
      <c r="D38" s="105"/>
    </row>
    <row r="39" ht="19" customHeight="1" spans="1:4">
      <c r="A39" s="108" t="s">
        <v>80</v>
      </c>
      <c r="B39" s="109">
        <f>SUM(B6:B14)</f>
        <v>9818277.06</v>
      </c>
      <c r="C39" s="108" t="s">
        <v>81</v>
      </c>
      <c r="D39" s="109">
        <f>SUM(D6:D38)</f>
        <v>9818277.06</v>
      </c>
    </row>
    <row r="40" ht="19" customHeight="1" spans="1:4">
      <c r="A40" s="108" t="s">
        <v>82</v>
      </c>
      <c r="B40" s="109"/>
      <c r="C40" s="108" t="s">
        <v>83</v>
      </c>
      <c r="D40" s="109"/>
    </row>
    <row r="41" ht="19" customHeight="1" spans="1:4">
      <c r="A41" s="108" t="s">
        <v>84</v>
      </c>
      <c r="B41" s="107"/>
      <c r="C41" s="105"/>
      <c r="D41" s="107"/>
    </row>
    <row r="42" ht="19" customHeight="1" spans="1:4">
      <c r="A42" s="108" t="s">
        <v>85</v>
      </c>
      <c r="B42" s="109">
        <f>B39+B40</f>
        <v>9818277.06</v>
      </c>
      <c r="C42" s="108" t="s">
        <v>86</v>
      </c>
      <c r="D42" s="109">
        <f>D39+D40</f>
        <v>9818277.06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topLeftCell="A24" workbookViewId="0">
      <selection activeCell="A38" sqref="A38"/>
    </sheetView>
  </sheetViews>
  <sheetFormatPr defaultColWidth="7.875" defaultRowHeight="12.75" customHeight="1" outlineLevelCol="2"/>
  <cols>
    <col min="1" max="1" width="39.5" style="17" customWidth="1"/>
    <col min="2" max="2" width="35.625" style="17" customWidth="1"/>
    <col min="3" max="3" width="27.375" style="17" customWidth="1"/>
    <col min="4" max="16384" width="7.875" style="16"/>
  </cols>
  <sheetData>
    <row r="1" ht="24.75" customHeight="1" spans="1:1">
      <c r="A1" s="25"/>
    </row>
    <row r="2" ht="24.75" customHeight="1" spans="1:2">
      <c r="A2" s="19" t="s">
        <v>87</v>
      </c>
      <c r="B2" s="19"/>
    </row>
    <row r="3" ht="24.75" customHeight="1" spans="1:2">
      <c r="A3" s="94"/>
      <c r="B3" s="20" t="s">
        <v>36</v>
      </c>
    </row>
    <row r="4" ht="21" customHeight="1" spans="1:2">
      <c r="A4" s="29" t="s">
        <v>39</v>
      </c>
      <c r="B4" s="29" t="s">
        <v>40</v>
      </c>
    </row>
    <row r="5" s="16" customFormat="1" ht="21" customHeight="1" spans="1:3">
      <c r="A5" s="95" t="s">
        <v>88</v>
      </c>
      <c r="B5" s="96">
        <f>B6+B7</f>
        <v>9818277.06</v>
      </c>
      <c r="C5" s="17"/>
    </row>
    <row r="6" s="16" customFormat="1" ht="21" customHeight="1" spans="1:3">
      <c r="A6" s="97" t="s">
        <v>89</v>
      </c>
      <c r="B6" s="98">
        <f>表3!C5+表3!D17</f>
        <v>4018277.06</v>
      </c>
      <c r="C6" s="17"/>
    </row>
    <row r="7" s="16" customFormat="1" ht="21" customHeight="1" spans="1:3">
      <c r="A7" s="97" t="s">
        <v>90</v>
      </c>
      <c r="B7" s="98">
        <v>5800000</v>
      </c>
      <c r="C7" s="17"/>
    </row>
    <row r="8" s="16" customFormat="1" ht="21" customHeight="1" spans="1:3">
      <c r="A8" s="95" t="s">
        <v>91</v>
      </c>
      <c r="B8" s="98">
        <f>B9+B10</f>
        <v>0</v>
      </c>
      <c r="C8" s="17"/>
    </row>
    <row r="9" s="16" customFormat="1" ht="21" customHeight="1" spans="1:3">
      <c r="A9" s="97" t="s">
        <v>89</v>
      </c>
      <c r="B9" s="98"/>
      <c r="C9" s="17"/>
    </row>
    <row r="10" s="16" customFormat="1" ht="21" customHeight="1" spans="1:3">
      <c r="A10" s="97" t="s">
        <v>90</v>
      </c>
      <c r="B10" s="98"/>
      <c r="C10" s="17"/>
    </row>
    <row r="11" s="16" customFormat="1" ht="21" customHeight="1" spans="1:3">
      <c r="A11" s="95" t="s">
        <v>92</v>
      </c>
      <c r="B11" s="98"/>
      <c r="C11" s="17"/>
    </row>
    <row r="12" s="16" customFormat="1" ht="21" customHeight="1" spans="1:3">
      <c r="A12" s="97" t="s">
        <v>89</v>
      </c>
      <c r="B12" s="98"/>
      <c r="C12" s="17"/>
    </row>
    <row r="13" s="16" customFormat="1" ht="21" customHeight="1" spans="1:3">
      <c r="A13" s="97" t="s">
        <v>90</v>
      </c>
      <c r="B13" s="98"/>
      <c r="C13" s="17"/>
    </row>
    <row r="14" s="16" customFormat="1" ht="21" customHeight="1" spans="1:3">
      <c r="A14" s="99" t="s">
        <v>93</v>
      </c>
      <c r="B14" s="98">
        <f>SUM(B15:B17)</f>
        <v>0</v>
      </c>
      <c r="C14" s="17"/>
    </row>
    <row r="15" s="16" customFormat="1" ht="21" customHeight="1" spans="1:3">
      <c r="A15" s="97" t="s">
        <v>94</v>
      </c>
      <c r="B15" s="98"/>
      <c r="C15" s="17"/>
    </row>
    <row r="16" s="16" customFormat="1" ht="21" customHeight="1" spans="1:3">
      <c r="A16" s="97" t="s">
        <v>95</v>
      </c>
      <c r="B16" s="98"/>
      <c r="C16" s="17"/>
    </row>
    <row r="17" s="16" customFormat="1" ht="21" customHeight="1" spans="1:3">
      <c r="A17" s="97" t="s">
        <v>96</v>
      </c>
      <c r="B17" s="98"/>
      <c r="C17" s="17"/>
    </row>
    <row r="18" s="16" customFormat="1" ht="21" customHeight="1" spans="1:3">
      <c r="A18" s="99" t="s">
        <v>97</v>
      </c>
      <c r="B18" s="98"/>
      <c r="C18" s="17"/>
    </row>
    <row r="19" s="16" customFormat="1" ht="21" customHeight="1" spans="1:3">
      <c r="A19" s="99" t="s">
        <v>98</v>
      </c>
      <c r="B19" s="98"/>
      <c r="C19" s="17"/>
    </row>
    <row r="20" s="16" customFormat="1" ht="21" customHeight="1" spans="1:3">
      <c r="A20" s="99" t="s">
        <v>99</v>
      </c>
      <c r="B20" s="98"/>
      <c r="C20" s="17"/>
    </row>
    <row r="21" s="16" customFormat="1" ht="21" customHeight="1" spans="1:3">
      <c r="A21" s="99" t="s">
        <v>100</v>
      </c>
      <c r="B21" s="98"/>
      <c r="C21" s="17"/>
    </row>
    <row r="22" s="16" customFormat="1" ht="21" customHeight="1" spans="1:3">
      <c r="A22" s="99" t="s">
        <v>101</v>
      </c>
      <c r="B22" s="96">
        <f>B23+B26+B29+B30</f>
        <v>0</v>
      </c>
      <c r="C22" s="17"/>
    </row>
    <row r="23" s="16" customFormat="1" ht="21" customHeight="1" spans="1:3">
      <c r="A23" s="97" t="s">
        <v>102</v>
      </c>
      <c r="B23" s="96">
        <f>B24+B25</f>
        <v>0</v>
      </c>
      <c r="C23" s="17"/>
    </row>
    <row r="24" s="16" customFormat="1" ht="21" customHeight="1" spans="1:3">
      <c r="A24" s="97" t="s">
        <v>103</v>
      </c>
      <c r="B24" s="96"/>
      <c r="C24" s="17"/>
    </row>
    <row r="25" s="16" customFormat="1" ht="21" customHeight="1" spans="1:3">
      <c r="A25" s="97" t="s">
        <v>104</v>
      </c>
      <c r="B25" s="96"/>
      <c r="C25" s="17"/>
    </row>
    <row r="26" s="16" customFormat="1" ht="21" customHeight="1" spans="1:3">
      <c r="A26" s="97" t="s">
        <v>105</v>
      </c>
      <c r="B26" s="96">
        <f>B27+B28</f>
        <v>0</v>
      </c>
      <c r="C26" s="17"/>
    </row>
    <row r="27" s="16" customFormat="1" ht="21" customHeight="1" spans="1:3">
      <c r="A27" s="97" t="s">
        <v>106</v>
      </c>
      <c r="B27" s="96"/>
      <c r="C27" s="17"/>
    </row>
    <row r="28" s="16" customFormat="1" ht="21" customHeight="1" spans="1:3">
      <c r="A28" s="97" t="s">
        <v>107</v>
      </c>
      <c r="B28" s="96"/>
      <c r="C28" s="17"/>
    </row>
    <row r="29" s="16" customFormat="1" ht="21" customHeight="1" spans="1:3">
      <c r="A29" s="97" t="s">
        <v>108</v>
      </c>
      <c r="B29" s="96"/>
      <c r="C29" s="17"/>
    </row>
    <row r="30" s="16" customFormat="1" ht="21" customHeight="1" spans="1:3">
      <c r="A30" s="97" t="s">
        <v>109</v>
      </c>
      <c r="B30" s="96"/>
      <c r="C30" s="17"/>
    </row>
    <row r="31" ht="21" customHeight="1" spans="1:2">
      <c r="A31" s="100"/>
      <c r="B31" s="96"/>
    </row>
    <row r="32" s="16" customFormat="1" ht="21" customHeight="1" spans="1:3">
      <c r="A32" s="101" t="s">
        <v>110</v>
      </c>
      <c r="B32" s="102">
        <f>B5+B8+B14+B18+B19+B20+B21+B22</f>
        <v>9818277.06</v>
      </c>
      <c r="C32" s="17"/>
    </row>
  </sheetData>
  <sheetProtection formatCells="0" formatColumns="0" formatRows="0"/>
  <mergeCells count="1">
    <mergeCell ref="A2:B2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workbookViewId="0">
      <selection activeCell="E14" sqref="E14"/>
    </sheetView>
  </sheetViews>
  <sheetFormatPr defaultColWidth="10" defaultRowHeight="13.5" outlineLevelCol="4"/>
  <cols>
    <col min="1" max="1" width="20.625" customWidth="1"/>
    <col min="2" max="2" width="25.2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82" t="s">
        <v>112</v>
      </c>
      <c r="B4" s="82" t="s">
        <v>113</v>
      </c>
      <c r="C4" s="82" t="s">
        <v>114</v>
      </c>
      <c r="D4" s="82" t="s">
        <v>115</v>
      </c>
      <c r="E4" s="82" t="s">
        <v>116</v>
      </c>
    </row>
    <row r="5" ht="27" customHeight="1" spans="1:5">
      <c r="A5" s="32" t="s">
        <v>117</v>
      </c>
      <c r="B5" s="68">
        <f>C5+D5</f>
        <v>9818277.06</v>
      </c>
      <c r="C5" s="68">
        <f>C6+C12+C15+C19</f>
        <v>3968277.06</v>
      </c>
      <c r="D5" s="83">
        <f>D15</f>
        <v>5850000</v>
      </c>
      <c r="E5" s="68"/>
    </row>
    <row r="6" ht="27" customHeight="1" spans="1:5">
      <c r="A6" s="52" t="s">
        <v>118</v>
      </c>
      <c r="B6" s="50" t="s">
        <v>119</v>
      </c>
      <c r="C6" s="84">
        <f>C7+C10</f>
        <v>452857.81</v>
      </c>
      <c r="D6" s="85"/>
      <c r="E6" s="68"/>
    </row>
    <row r="7" ht="27" customHeight="1" spans="1:5">
      <c r="A7" s="52" t="s">
        <v>120</v>
      </c>
      <c r="B7" s="50" t="s">
        <v>121</v>
      </c>
      <c r="C7" s="84">
        <f>C8+C9</f>
        <v>438254</v>
      </c>
      <c r="D7" s="85"/>
      <c r="E7" s="68"/>
    </row>
    <row r="8" ht="27" customHeight="1" spans="1:5">
      <c r="A8" s="52" t="s">
        <v>122</v>
      </c>
      <c r="B8" s="86" t="s">
        <v>123</v>
      </c>
      <c r="C8" s="87">
        <f>'[1]表2-1'!$I$10</f>
        <v>55430</v>
      </c>
      <c r="D8" s="88"/>
      <c r="E8" s="69"/>
    </row>
    <row r="9" ht="27" customHeight="1" spans="1:5">
      <c r="A9" s="52" t="s">
        <v>124</v>
      </c>
      <c r="B9" s="27" t="s">
        <v>125</v>
      </c>
      <c r="C9" s="87">
        <f>'[1]表2-1'!$I$11</f>
        <v>382824</v>
      </c>
      <c r="D9" s="88"/>
      <c r="E9" s="69"/>
    </row>
    <row r="10" ht="27" customHeight="1" spans="1:5">
      <c r="A10" s="52" t="s">
        <v>126</v>
      </c>
      <c r="B10" s="50" t="s">
        <v>127</v>
      </c>
      <c r="C10" s="36">
        <f>C11</f>
        <v>14603.81</v>
      </c>
      <c r="D10" s="38"/>
      <c r="E10" s="37"/>
    </row>
    <row r="11" ht="27" customHeight="1" spans="1:5">
      <c r="A11" s="52" t="s">
        <v>128</v>
      </c>
      <c r="B11" s="86" t="s">
        <v>129</v>
      </c>
      <c r="C11" s="39">
        <f>'[1]表2-1'!$I$12</f>
        <v>14603.81</v>
      </c>
      <c r="D11" s="38"/>
      <c r="E11" s="37"/>
    </row>
    <row r="12" ht="27" customHeight="1" spans="1:5">
      <c r="A12" s="52" t="s">
        <v>130</v>
      </c>
      <c r="B12" s="32" t="s">
        <v>131</v>
      </c>
      <c r="C12" s="36">
        <f>C13</f>
        <v>212762.9</v>
      </c>
      <c r="D12" s="38"/>
      <c r="E12" s="37"/>
    </row>
    <row r="13" ht="27" customHeight="1" spans="1:5">
      <c r="A13" s="52" t="s">
        <v>132</v>
      </c>
      <c r="B13" s="50" t="s">
        <v>133</v>
      </c>
      <c r="C13" s="36">
        <f>C14</f>
        <v>212762.9</v>
      </c>
      <c r="D13" s="38"/>
      <c r="E13" s="37"/>
    </row>
    <row r="14" ht="27" customHeight="1" spans="1:5">
      <c r="A14" s="52" t="s">
        <v>134</v>
      </c>
      <c r="B14" s="50" t="s">
        <v>135</v>
      </c>
      <c r="C14" s="39">
        <f>'[1]表2-1'!$I$13</f>
        <v>212762.9</v>
      </c>
      <c r="D14" s="38"/>
      <c r="E14" s="37"/>
    </row>
    <row r="15" ht="27" customHeight="1" spans="1:5">
      <c r="A15" s="52" t="s">
        <v>136</v>
      </c>
      <c r="B15" s="89" t="s">
        <v>137</v>
      </c>
      <c r="C15" s="36">
        <f>C16</f>
        <v>3302656.35</v>
      </c>
      <c r="D15" s="70">
        <f>D16</f>
        <v>5850000</v>
      </c>
      <c r="E15" s="37"/>
    </row>
    <row r="16" ht="27" customHeight="1" spans="1:5">
      <c r="A16" s="52" t="s">
        <v>138</v>
      </c>
      <c r="B16" s="90" t="s">
        <v>139</v>
      </c>
      <c r="C16" s="36">
        <f>C17+C18</f>
        <v>3302656.35</v>
      </c>
      <c r="D16" s="70">
        <f>D17+D18</f>
        <v>5850000</v>
      </c>
      <c r="E16" s="37"/>
    </row>
    <row r="17" ht="27" customHeight="1" spans="1:5">
      <c r="A17" s="52" t="s">
        <v>140</v>
      </c>
      <c r="B17" s="91" t="s">
        <v>141</v>
      </c>
      <c r="C17" s="39">
        <f>ROUND(('[1]表2-1'!$I$14-50000),2)</f>
        <v>3302656.35</v>
      </c>
      <c r="D17" s="38">
        <v>50000</v>
      </c>
      <c r="E17" s="37"/>
    </row>
    <row r="18" ht="27" customHeight="1" spans="1:5">
      <c r="A18" s="52" t="s">
        <v>142</v>
      </c>
      <c r="B18" s="92" t="s">
        <v>143</v>
      </c>
      <c r="C18" s="39"/>
      <c r="D18" s="38">
        <v>5800000</v>
      </c>
      <c r="E18" s="37"/>
    </row>
    <row r="19" ht="27" customHeight="1" spans="1:5">
      <c r="A19" s="52"/>
      <c r="B19" s="89"/>
      <c r="C19" s="36"/>
      <c r="D19" s="38"/>
      <c r="E19" s="37"/>
    </row>
    <row r="20" ht="27" customHeight="1" spans="1:5">
      <c r="A20" s="52"/>
      <c r="B20" s="93"/>
      <c r="C20" s="39"/>
      <c r="D20" s="38"/>
      <c r="E20" s="37"/>
    </row>
    <row r="21" ht="27" customHeight="1" spans="1:5">
      <c r="A21" s="52"/>
      <c r="B21" s="91"/>
      <c r="C21" s="39"/>
      <c r="D21" s="38"/>
      <c r="E21" s="37"/>
    </row>
    <row r="22" ht="27" customHeight="1" spans="1:5">
      <c r="A22" s="37"/>
      <c r="B22" s="37"/>
      <c r="C22" s="39"/>
      <c r="D22" s="39"/>
      <c r="E22" s="3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topLeftCell="A30" workbookViewId="0">
      <selection activeCell="B44" sqref="B44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27.5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144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8" t="s">
        <v>36</v>
      </c>
      <c r="D3" s="48"/>
      <c r="E3" s="12"/>
      <c r="F3" s="12"/>
      <c r="G3" s="12"/>
    </row>
    <row r="4" ht="21" customHeight="1" spans="1:7">
      <c r="A4" s="71" t="s">
        <v>37</v>
      </c>
      <c r="B4" s="71"/>
      <c r="C4" s="71" t="s">
        <v>38</v>
      </c>
      <c r="D4" s="71"/>
      <c r="E4" s="12"/>
      <c r="F4" s="12"/>
      <c r="G4" s="12"/>
    </row>
    <row r="5" ht="21" customHeight="1" spans="1:7">
      <c r="A5" s="71" t="s">
        <v>39</v>
      </c>
      <c r="B5" s="71" t="s">
        <v>40</v>
      </c>
      <c r="C5" s="71" t="s">
        <v>39</v>
      </c>
      <c r="D5" s="71" t="s">
        <v>117</v>
      </c>
      <c r="E5" s="12"/>
      <c r="F5" s="12"/>
      <c r="G5" s="12"/>
    </row>
    <row r="6" ht="21" customHeight="1" spans="1:7">
      <c r="A6" s="46" t="s">
        <v>145</v>
      </c>
      <c r="B6" s="77">
        <f>SUM(B7:B9)</f>
        <v>9818277.06</v>
      </c>
      <c r="C6" s="46" t="s">
        <v>146</v>
      </c>
      <c r="D6" s="77">
        <f>D14+D16+D19+D26</f>
        <v>9818277.06</v>
      </c>
      <c r="E6" s="12"/>
      <c r="F6" s="12"/>
      <c r="G6" s="12"/>
    </row>
    <row r="7" ht="21" customHeight="1" spans="1:7">
      <c r="A7" s="46" t="s">
        <v>147</v>
      </c>
      <c r="B7" s="78">
        <f>表1!B6</f>
        <v>9818277.06</v>
      </c>
      <c r="C7" s="46" t="s">
        <v>148</v>
      </c>
      <c r="D7" s="78"/>
      <c r="E7" s="12"/>
      <c r="F7" s="12"/>
      <c r="G7" s="12"/>
    </row>
    <row r="8" ht="21" customHeight="1" spans="1:7">
      <c r="A8" s="46" t="s">
        <v>149</v>
      </c>
      <c r="B8" s="78"/>
      <c r="C8" s="46" t="s">
        <v>150</v>
      </c>
      <c r="D8" s="78"/>
      <c r="E8" s="12"/>
      <c r="F8" s="12"/>
      <c r="G8" s="12"/>
    </row>
    <row r="9" ht="21" customHeight="1" spans="1:7">
      <c r="A9" s="46" t="s">
        <v>151</v>
      </c>
      <c r="B9" s="78"/>
      <c r="C9" s="46" t="s">
        <v>152</v>
      </c>
      <c r="D9" s="78"/>
      <c r="E9" s="12"/>
      <c r="F9" s="12"/>
      <c r="G9" s="12"/>
    </row>
    <row r="10" ht="21" customHeight="1" spans="1:7">
      <c r="A10" s="46"/>
      <c r="B10" s="79"/>
      <c r="C10" s="46" t="s">
        <v>153</v>
      </c>
      <c r="D10" s="78"/>
      <c r="E10" s="12"/>
      <c r="F10" s="12"/>
      <c r="G10" s="12"/>
    </row>
    <row r="11" ht="21" customHeight="1" spans="1:7">
      <c r="A11" s="46"/>
      <c r="B11" s="79"/>
      <c r="C11" s="46" t="s">
        <v>154</v>
      </c>
      <c r="D11" s="78"/>
      <c r="E11" s="12"/>
      <c r="F11" s="12"/>
      <c r="G11" s="12"/>
    </row>
    <row r="12" ht="21" customHeight="1" spans="1:7">
      <c r="A12" s="46"/>
      <c r="B12" s="79"/>
      <c r="C12" s="46" t="s">
        <v>155</v>
      </c>
      <c r="D12" s="78"/>
      <c r="E12" s="12"/>
      <c r="F12" s="12"/>
      <c r="G12" s="12"/>
    </row>
    <row r="13" ht="21" customHeight="1" spans="1:7">
      <c r="A13" s="44"/>
      <c r="B13" s="74"/>
      <c r="C13" s="46" t="s">
        <v>156</v>
      </c>
      <c r="D13" s="78"/>
      <c r="E13" s="12"/>
      <c r="F13" s="12"/>
      <c r="G13" s="12"/>
    </row>
    <row r="14" ht="21" customHeight="1" spans="1:7">
      <c r="A14" s="46"/>
      <c r="B14" s="79"/>
      <c r="C14" s="46" t="s">
        <v>157</v>
      </c>
      <c r="D14" s="78">
        <f>表1!D13</f>
        <v>452857.81</v>
      </c>
      <c r="E14" s="12"/>
      <c r="F14" s="12"/>
      <c r="G14" s="47"/>
    </row>
    <row r="15" ht="21" customHeight="1" spans="1:7">
      <c r="A15" s="46"/>
      <c r="B15" s="79"/>
      <c r="C15" s="46" t="s">
        <v>158</v>
      </c>
      <c r="D15" s="78"/>
      <c r="E15" s="12"/>
      <c r="F15" s="12"/>
      <c r="G15" s="12"/>
    </row>
    <row r="16" ht="21" customHeight="1" spans="1:7">
      <c r="A16" s="46"/>
      <c r="B16" s="79"/>
      <c r="C16" s="46" t="s">
        <v>159</v>
      </c>
      <c r="D16" s="78">
        <f>表1!D15</f>
        <v>212762.9</v>
      </c>
      <c r="E16" s="12"/>
      <c r="F16" s="12"/>
      <c r="G16" s="12"/>
    </row>
    <row r="17" ht="21" customHeight="1" spans="1:7">
      <c r="A17" s="46"/>
      <c r="B17" s="79"/>
      <c r="C17" s="46" t="s">
        <v>160</v>
      </c>
      <c r="D17" s="78"/>
      <c r="E17" s="12"/>
      <c r="F17" s="12"/>
      <c r="G17" s="12"/>
    </row>
    <row r="18" ht="21" customHeight="1" spans="1:7">
      <c r="A18" s="46"/>
      <c r="B18" s="79"/>
      <c r="C18" s="46" t="s">
        <v>161</v>
      </c>
      <c r="D18" s="78"/>
      <c r="E18" s="12"/>
      <c r="F18" s="12"/>
      <c r="G18" s="12"/>
    </row>
    <row r="19" ht="21" customHeight="1" spans="1:7">
      <c r="A19" s="46"/>
      <c r="B19" s="46"/>
      <c r="C19" s="46" t="s">
        <v>162</v>
      </c>
      <c r="D19" s="78">
        <f>表1!D18</f>
        <v>9152656.35</v>
      </c>
      <c r="E19" s="12"/>
      <c r="F19" s="12"/>
      <c r="G19" s="12"/>
    </row>
    <row r="20" ht="21" customHeight="1" spans="1:7">
      <c r="A20" s="46"/>
      <c r="B20" s="46"/>
      <c r="C20" s="46" t="s">
        <v>163</v>
      </c>
      <c r="D20" s="78"/>
      <c r="E20" s="12"/>
      <c r="F20" s="12"/>
      <c r="G20" s="12"/>
    </row>
    <row r="21" ht="21" customHeight="1" spans="1:7">
      <c r="A21" s="46"/>
      <c r="B21" s="46"/>
      <c r="C21" s="46" t="s">
        <v>164</v>
      </c>
      <c r="D21" s="78"/>
      <c r="E21" s="12"/>
      <c r="F21" s="12"/>
      <c r="G21" s="12"/>
    </row>
    <row r="22" ht="21" customHeight="1" spans="1:7">
      <c r="A22" s="46"/>
      <c r="B22" s="46"/>
      <c r="C22" s="46" t="s">
        <v>165</v>
      </c>
      <c r="D22" s="78"/>
      <c r="E22" s="12"/>
      <c r="F22" s="12"/>
      <c r="G22" s="12"/>
    </row>
    <row r="23" ht="21" customHeight="1" spans="1:7">
      <c r="A23" s="46"/>
      <c r="B23" s="46"/>
      <c r="C23" s="46" t="s">
        <v>166</v>
      </c>
      <c r="D23" s="78"/>
      <c r="E23" s="12"/>
      <c r="F23" s="12"/>
      <c r="G23" s="12"/>
    </row>
    <row r="24" ht="21" customHeight="1" spans="1:7">
      <c r="A24" s="46"/>
      <c r="B24" s="46"/>
      <c r="C24" s="46" t="s">
        <v>167</v>
      </c>
      <c r="D24" s="78"/>
      <c r="E24" s="12"/>
      <c r="F24" s="12"/>
      <c r="G24" s="12"/>
    </row>
    <row r="25" ht="21" customHeight="1" spans="1:7">
      <c r="A25" s="46"/>
      <c r="B25" s="46"/>
      <c r="C25" s="46" t="s">
        <v>168</v>
      </c>
      <c r="D25" s="78"/>
      <c r="E25" s="12"/>
      <c r="F25" s="12"/>
      <c r="G25" s="12"/>
    </row>
    <row r="26" ht="21" customHeight="1" spans="1:7">
      <c r="A26" s="46"/>
      <c r="B26" s="46"/>
      <c r="C26" s="46" t="s">
        <v>169</v>
      </c>
      <c r="D26" s="78">
        <f>表1!D25</f>
        <v>0</v>
      </c>
      <c r="E26" s="12"/>
      <c r="F26" s="12"/>
      <c r="G26" s="12"/>
    </row>
    <row r="27" ht="21" customHeight="1" spans="1:7">
      <c r="A27" s="46"/>
      <c r="B27" s="46"/>
      <c r="C27" s="46" t="s">
        <v>170</v>
      </c>
      <c r="D27" s="78"/>
      <c r="E27" s="12"/>
      <c r="F27" s="12"/>
      <c r="G27" s="12"/>
    </row>
    <row r="28" ht="21" customHeight="1" spans="1:7">
      <c r="A28" s="46"/>
      <c r="B28" s="46"/>
      <c r="C28" s="46" t="s">
        <v>171</v>
      </c>
      <c r="D28" s="78"/>
      <c r="E28" s="12"/>
      <c r="F28" s="12"/>
      <c r="G28" s="12"/>
    </row>
    <row r="29" ht="21" customHeight="1" spans="1:7">
      <c r="A29" s="46"/>
      <c r="B29" s="46"/>
      <c r="C29" s="46" t="s">
        <v>172</v>
      </c>
      <c r="D29" s="78"/>
      <c r="E29" s="12"/>
      <c r="F29" s="12"/>
      <c r="G29" s="12"/>
    </row>
    <row r="30" ht="21" customHeight="1" spans="1:7">
      <c r="A30" s="46"/>
      <c r="B30" s="46"/>
      <c r="C30" s="46" t="s">
        <v>173</v>
      </c>
      <c r="D30" s="78"/>
      <c r="E30" s="12"/>
      <c r="F30" s="12"/>
      <c r="G30" s="12"/>
    </row>
    <row r="31" ht="21" customHeight="1" spans="1:7">
      <c r="A31" s="46"/>
      <c r="B31" s="46"/>
      <c r="C31" s="46" t="s">
        <v>174</v>
      </c>
      <c r="D31" s="78"/>
      <c r="E31" s="12"/>
      <c r="F31" s="12"/>
      <c r="G31" s="12"/>
    </row>
    <row r="32" ht="21" customHeight="1" spans="1:7">
      <c r="A32" s="46"/>
      <c r="B32" s="46"/>
      <c r="C32" s="46" t="s">
        <v>175</v>
      </c>
      <c r="D32" s="78"/>
      <c r="E32" s="12"/>
      <c r="F32" s="12"/>
      <c r="G32" s="12"/>
    </row>
    <row r="33" ht="21" customHeight="1" spans="1:7">
      <c r="A33" s="46"/>
      <c r="B33" s="46"/>
      <c r="C33" s="46" t="s">
        <v>176</v>
      </c>
      <c r="D33" s="78"/>
      <c r="E33" s="12"/>
      <c r="F33" s="12"/>
      <c r="G33" s="12"/>
    </row>
    <row r="34" ht="21" customHeight="1" spans="1:7">
      <c r="A34" s="46"/>
      <c r="B34" s="46"/>
      <c r="C34" s="46" t="s">
        <v>177</v>
      </c>
      <c r="D34" s="78"/>
      <c r="E34" s="12"/>
      <c r="F34" s="12"/>
      <c r="G34" s="12"/>
    </row>
    <row r="35" ht="21" customHeight="1" spans="1:7">
      <c r="A35" s="46"/>
      <c r="B35" s="46"/>
      <c r="C35" s="46" t="s">
        <v>178</v>
      </c>
      <c r="D35" s="78"/>
      <c r="E35" s="12"/>
      <c r="F35" s="12"/>
      <c r="G35" s="12"/>
    </row>
    <row r="36" ht="21" customHeight="1" spans="1:7">
      <c r="A36" s="46"/>
      <c r="B36" s="46"/>
      <c r="C36" s="46" t="s">
        <v>179</v>
      </c>
      <c r="D36" s="77"/>
      <c r="E36" s="12"/>
      <c r="F36" s="12"/>
      <c r="G36" s="12"/>
    </row>
    <row r="37" ht="21" customHeight="1" spans="1:7">
      <c r="A37" s="71" t="s">
        <v>180</v>
      </c>
      <c r="B37" s="80">
        <f>B6</f>
        <v>9818277.06</v>
      </c>
      <c r="C37" s="71" t="s">
        <v>181</v>
      </c>
      <c r="D37" s="81">
        <f>D6</f>
        <v>9818277.06</v>
      </c>
      <c r="E37" s="47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D15" sqref="D15"/>
    </sheetView>
  </sheetViews>
  <sheetFormatPr defaultColWidth="10" defaultRowHeight="13.5" outlineLevelRow="7"/>
  <cols>
    <col min="1" max="1" width="17.25" customWidth="1"/>
    <col min="2" max="2" width="15.375" customWidth="1"/>
    <col min="3" max="3" width="14.925" customWidth="1"/>
    <col min="4" max="4" width="14.5" customWidth="1"/>
    <col min="5" max="5" width="15.2" customWidth="1"/>
    <col min="6" max="6" width="6.375" customWidth="1"/>
    <col min="7" max="8" width="9.375" customWidth="1"/>
    <col min="9" max="9" width="6" customWidth="1"/>
    <col min="10" max="10" width="9.375" customWidth="1"/>
    <col min="11" max="11" width="7.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8" t="s">
        <v>36</v>
      </c>
      <c r="K3" s="48"/>
    </row>
    <row r="4" ht="22.75" customHeight="1" spans="1:11">
      <c r="A4" s="71" t="s">
        <v>183</v>
      </c>
      <c r="B4" s="71" t="s">
        <v>117</v>
      </c>
      <c r="C4" s="71" t="s">
        <v>184</v>
      </c>
      <c r="D4" s="71"/>
      <c r="E4" s="71"/>
      <c r="F4" s="71" t="s">
        <v>185</v>
      </c>
      <c r="G4" s="71"/>
      <c r="H4" s="71"/>
      <c r="I4" s="71" t="s">
        <v>186</v>
      </c>
      <c r="J4" s="71"/>
      <c r="K4" s="71"/>
    </row>
    <row r="5" ht="22.75" customHeight="1" spans="1:11">
      <c r="A5" s="71"/>
      <c r="B5" s="71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4" t="s">
        <v>117</v>
      </c>
      <c r="B6" s="72"/>
      <c r="C6" s="72"/>
      <c r="D6" s="72"/>
      <c r="E6" s="72"/>
      <c r="F6" s="72"/>
      <c r="G6" s="72"/>
      <c r="H6" s="72"/>
      <c r="I6" s="72"/>
      <c r="J6" s="72"/>
      <c r="K6" s="72"/>
    </row>
    <row r="7" ht="22.75" customHeight="1" spans="1:11">
      <c r="A7" s="73" t="s">
        <v>2</v>
      </c>
      <c r="B7" s="72">
        <f>C7</f>
        <v>9818277.06</v>
      </c>
      <c r="C7" s="72">
        <f>D7+E7</f>
        <v>9818277.06</v>
      </c>
      <c r="D7" s="74">
        <f>表3!C5</f>
        <v>3968277.06</v>
      </c>
      <c r="E7" s="74">
        <f>表3!D5</f>
        <v>5850000</v>
      </c>
      <c r="F7" s="74"/>
      <c r="G7" s="74"/>
      <c r="H7" s="74"/>
      <c r="I7" s="74"/>
      <c r="J7" s="74"/>
      <c r="K7" s="74"/>
    </row>
    <row r="8" ht="22.75" customHeight="1" spans="1:11">
      <c r="A8" s="75"/>
      <c r="B8" s="76"/>
      <c r="C8" s="76"/>
      <c r="D8" s="74"/>
      <c r="E8" s="74"/>
      <c r="F8" s="74"/>
      <c r="G8" s="74"/>
      <c r="H8" s="74"/>
      <c r="I8" s="74"/>
      <c r="J8" s="74"/>
      <c r="K8" s="74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C19" sqref="C19"/>
    </sheetView>
  </sheetViews>
  <sheetFormatPr defaultColWidth="10" defaultRowHeight="13.5" outlineLevelCol="4"/>
  <cols>
    <col min="1" max="1" width="9.75" customWidth="1"/>
    <col min="2" max="2" width="30" customWidth="1"/>
    <col min="3" max="3" width="14.125" customWidth="1"/>
    <col min="4" max="4" width="14.875" customWidth="1"/>
    <col min="5" max="5" width="13.5" customWidth="1"/>
  </cols>
  <sheetData>
    <row r="1" ht="14.3" customHeight="1" spans="1:1">
      <c r="A1" s="60"/>
    </row>
    <row r="2" ht="36.9" customHeight="1" spans="1:5">
      <c r="A2" s="11" t="s">
        <v>187</v>
      </c>
      <c r="B2" s="11"/>
      <c r="C2" s="11"/>
      <c r="D2" s="11"/>
      <c r="E2" s="11"/>
    </row>
    <row r="3" ht="21.85" customHeight="1" spans="1:5">
      <c r="A3" s="12"/>
      <c r="B3" s="12"/>
      <c r="C3" s="48" t="s">
        <v>36</v>
      </c>
      <c r="D3" s="48"/>
      <c r="E3" s="48"/>
    </row>
    <row r="4" ht="33" customHeight="1" spans="1:5">
      <c r="A4" s="49" t="s">
        <v>112</v>
      </c>
      <c r="B4" s="49"/>
      <c r="C4" s="49" t="s">
        <v>184</v>
      </c>
      <c r="D4" s="49"/>
      <c r="E4" s="49"/>
    </row>
    <row r="5" ht="33" customHeight="1" spans="1:5">
      <c r="A5" s="61" t="s">
        <v>188</v>
      </c>
      <c r="B5" s="61" t="s">
        <v>189</v>
      </c>
      <c r="C5" s="62" t="s">
        <v>117</v>
      </c>
      <c r="D5" s="61" t="s">
        <v>114</v>
      </c>
      <c r="E5" s="61" t="s">
        <v>115</v>
      </c>
    </row>
    <row r="6" ht="33" customHeight="1" spans="1:5">
      <c r="A6" s="63"/>
      <c r="B6" s="64" t="s">
        <v>117</v>
      </c>
      <c r="C6" s="65">
        <f>D6+E6</f>
        <v>9818277.06</v>
      </c>
      <c r="D6" s="66">
        <f>D7+D14+D16</f>
        <v>3968277.06</v>
      </c>
      <c r="E6" s="67">
        <f>E16</f>
        <v>5850000</v>
      </c>
    </row>
    <row r="7" ht="33" customHeight="1" spans="1:5">
      <c r="A7" s="35" t="s">
        <v>118</v>
      </c>
      <c r="B7" s="35" t="s">
        <v>119</v>
      </c>
      <c r="C7" s="65">
        <f>D7+E7</f>
        <v>452857.81</v>
      </c>
      <c r="D7" s="68">
        <f>D8+D11</f>
        <v>452857.81</v>
      </c>
      <c r="E7" s="68"/>
    </row>
    <row r="8" ht="33" customHeight="1" spans="1:5">
      <c r="A8" s="35" t="s">
        <v>120</v>
      </c>
      <c r="B8" s="35" t="s">
        <v>121</v>
      </c>
      <c r="C8" s="65">
        <f>D8+E8</f>
        <v>438254</v>
      </c>
      <c r="D8" s="68">
        <f>D9+D10</f>
        <v>438254</v>
      </c>
      <c r="E8" s="68"/>
    </row>
    <row r="9" ht="33" customHeight="1" spans="1:5">
      <c r="A9" s="23" t="s">
        <v>122</v>
      </c>
      <c r="B9" s="23" t="s">
        <v>123</v>
      </c>
      <c r="C9" s="65">
        <f>D9+E9</f>
        <v>55430</v>
      </c>
      <c r="D9" s="69">
        <f>表3!C8</f>
        <v>55430</v>
      </c>
      <c r="E9" s="69"/>
    </row>
    <row r="10" ht="33" customHeight="1" spans="1:5">
      <c r="A10" s="23" t="s">
        <v>124</v>
      </c>
      <c r="B10" s="23" t="s">
        <v>125</v>
      </c>
      <c r="C10" s="65">
        <f>D10+E10</f>
        <v>382824</v>
      </c>
      <c r="D10" s="39">
        <f>表3!C9</f>
        <v>382824</v>
      </c>
      <c r="E10" s="39"/>
    </row>
    <row r="11" ht="33" customHeight="1" spans="1:5">
      <c r="A11" s="35" t="s">
        <v>126</v>
      </c>
      <c r="B11" s="35" t="s">
        <v>127</v>
      </c>
      <c r="C11" s="65">
        <f t="shared" ref="C11:C22" si="0">D11+E11</f>
        <v>14603.81</v>
      </c>
      <c r="D11" s="36">
        <v>14603.81</v>
      </c>
      <c r="E11" s="39"/>
    </row>
    <row r="12" ht="33" customHeight="1" spans="1:5">
      <c r="A12" s="39" t="s">
        <v>128</v>
      </c>
      <c r="B12" s="39" t="s">
        <v>129</v>
      </c>
      <c r="C12" s="65">
        <f t="shared" si="0"/>
        <v>14603.81</v>
      </c>
      <c r="D12" s="39">
        <v>14603.81</v>
      </c>
      <c r="E12" s="39"/>
    </row>
    <row r="13" ht="33" customHeight="1" spans="1:5">
      <c r="A13" s="36" t="s">
        <v>130</v>
      </c>
      <c r="B13" s="36" t="s">
        <v>131</v>
      </c>
      <c r="C13" s="65">
        <f t="shared" si="0"/>
        <v>212762.9</v>
      </c>
      <c r="D13" s="39">
        <v>212762.9</v>
      </c>
      <c r="E13" s="39"/>
    </row>
    <row r="14" ht="33" customHeight="1" spans="1:5">
      <c r="A14" s="36" t="s">
        <v>132</v>
      </c>
      <c r="B14" s="36" t="s">
        <v>133</v>
      </c>
      <c r="C14" s="65">
        <f t="shared" si="0"/>
        <v>212762.9</v>
      </c>
      <c r="D14" s="39">
        <v>212762.9</v>
      </c>
      <c r="E14" s="39"/>
    </row>
    <row r="15" ht="33" customHeight="1" spans="1:5">
      <c r="A15" s="39" t="s">
        <v>134</v>
      </c>
      <c r="B15" s="39" t="s">
        <v>190</v>
      </c>
      <c r="C15" s="65">
        <f t="shared" si="0"/>
        <v>212762.9</v>
      </c>
      <c r="D15" s="39">
        <v>212762.9</v>
      </c>
      <c r="E15" s="39"/>
    </row>
    <row r="16" ht="33" customHeight="1" spans="1:5">
      <c r="A16" s="36" t="s">
        <v>136</v>
      </c>
      <c r="B16" s="36" t="s">
        <v>137</v>
      </c>
      <c r="C16" s="65">
        <f t="shared" si="0"/>
        <v>9152656.35</v>
      </c>
      <c r="D16" s="36">
        <f>D17</f>
        <v>3302656.35</v>
      </c>
      <c r="E16" s="70">
        <v>5850000</v>
      </c>
    </row>
    <row r="17" ht="33" customHeight="1" spans="1:5">
      <c r="A17" s="36" t="s">
        <v>138</v>
      </c>
      <c r="B17" s="36" t="s">
        <v>191</v>
      </c>
      <c r="C17" s="65">
        <f t="shared" si="0"/>
        <v>9152656.35</v>
      </c>
      <c r="D17" s="36">
        <f>D18</f>
        <v>3302656.35</v>
      </c>
      <c r="E17" s="70">
        <v>5850000</v>
      </c>
    </row>
    <row r="18" ht="33" customHeight="1" spans="1:5">
      <c r="A18" s="39" t="s">
        <v>140</v>
      </c>
      <c r="B18" s="39" t="s">
        <v>141</v>
      </c>
      <c r="C18" s="65">
        <f t="shared" si="0"/>
        <v>3352656.35</v>
      </c>
      <c r="D18" s="39">
        <f>表3!C17</f>
        <v>3302656.35</v>
      </c>
      <c r="E18" s="38">
        <v>50000</v>
      </c>
    </row>
    <row r="19" ht="33" customHeight="1" spans="1:5">
      <c r="A19" s="39" t="s">
        <v>142</v>
      </c>
      <c r="B19" s="39" t="s">
        <v>192</v>
      </c>
      <c r="C19" s="65">
        <f t="shared" si="0"/>
        <v>5800000</v>
      </c>
      <c r="D19" s="39"/>
      <c r="E19" s="38">
        <v>5800000</v>
      </c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topLeftCell="A2" workbookViewId="0">
      <selection activeCell="A17" sqref="$A17:$XFD17"/>
    </sheetView>
  </sheetViews>
  <sheetFormatPr defaultColWidth="10" defaultRowHeight="13.5" outlineLevelCol="4"/>
  <cols>
    <col min="1" max="1" width="7.75" customWidth="1"/>
    <col min="2" max="2" width="26.875" customWidth="1"/>
    <col min="3" max="5" width="15.75" customWidth="1"/>
    <col min="6" max="6" width="12.62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193</v>
      </c>
      <c r="B2" s="11"/>
      <c r="C2" s="11"/>
      <c r="D2" s="11"/>
      <c r="E2" s="11"/>
    </row>
    <row r="3" ht="22.75" customHeight="1" spans="1:5">
      <c r="A3" s="47"/>
      <c r="B3" s="47"/>
      <c r="C3" s="12"/>
      <c r="D3" s="12"/>
      <c r="E3" s="48" t="s">
        <v>36</v>
      </c>
    </row>
    <row r="4" ht="22.75" customHeight="1" spans="1:5">
      <c r="A4" s="49" t="s">
        <v>194</v>
      </c>
      <c r="B4" s="49"/>
      <c r="C4" s="49" t="s">
        <v>195</v>
      </c>
      <c r="D4" s="49"/>
      <c r="E4" s="49"/>
    </row>
    <row r="5" ht="22.75" customHeight="1" spans="1:5">
      <c r="A5" s="49" t="s">
        <v>188</v>
      </c>
      <c r="B5" s="49" t="s">
        <v>189</v>
      </c>
      <c r="C5" s="49" t="s">
        <v>117</v>
      </c>
      <c r="D5" s="49" t="s">
        <v>196</v>
      </c>
      <c r="E5" s="49" t="s">
        <v>197</v>
      </c>
    </row>
    <row r="6" ht="22" customHeight="1" spans="1:5">
      <c r="A6" s="49"/>
      <c r="B6" s="50" t="s">
        <v>117</v>
      </c>
      <c r="C6" s="51">
        <f>D6+E6</f>
        <v>3968277.06</v>
      </c>
      <c r="D6" s="51">
        <f>D7+D29</f>
        <v>3578754.18</v>
      </c>
      <c r="E6" s="51">
        <f>E18</f>
        <v>389522.88</v>
      </c>
    </row>
    <row r="7" ht="22" customHeight="1" spans="1:5">
      <c r="A7" s="52" t="s">
        <v>198</v>
      </c>
      <c r="B7" s="53" t="s">
        <v>199</v>
      </c>
      <c r="C7" s="51">
        <f t="shared" ref="C7:C31" si="0">D7+E7</f>
        <v>3523324.18</v>
      </c>
      <c r="D7" s="54">
        <f>D8+D9+D10+D11+D12+D13+D14+D15+D16+D17</f>
        <v>3523324.18</v>
      </c>
      <c r="E7" s="54"/>
    </row>
    <row r="8" ht="22" customHeight="1" spans="1:5">
      <c r="A8" s="41" t="s">
        <v>200</v>
      </c>
      <c r="B8" s="55" t="s">
        <v>201</v>
      </c>
      <c r="C8" s="51">
        <f t="shared" si="0"/>
        <v>1421892.27</v>
      </c>
      <c r="D8" s="56">
        <f>'[1]表2-1'!$M$9+'[1]表2-1'!$S$9</f>
        <v>1421892.27</v>
      </c>
      <c r="E8" s="56"/>
    </row>
    <row r="9" ht="22" customHeight="1" spans="1:5">
      <c r="A9" s="41" t="s">
        <v>202</v>
      </c>
      <c r="B9" s="55" t="s">
        <v>203</v>
      </c>
      <c r="C9" s="51">
        <f t="shared" si="0"/>
        <v>542548.4</v>
      </c>
      <c r="D9" s="39">
        <f>'[1]表2-1'!$N$9+'[1]表2-1'!$R$9</f>
        <v>542548.4</v>
      </c>
      <c r="E9" s="39"/>
    </row>
    <row r="10" ht="22" customHeight="1" spans="1:5">
      <c r="A10" s="41" t="s">
        <v>204</v>
      </c>
      <c r="B10" s="55" t="s">
        <v>205</v>
      </c>
      <c r="C10" s="51">
        <f t="shared" si="0"/>
        <v>623890</v>
      </c>
      <c r="D10" s="39">
        <f>'[1]表2-1'!$P$9+'[1]表2-1'!$Q$9</f>
        <v>623890</v>
      </c>
      <c r="E10" s="39"/>
    </row>
    <row r="11" ht="22" customHeight="1" spans="1:5">
      <c r="A11" s="41" t="s">
        <v>206</v>
      </c>
      <c r="B11" s="55" t="s">
        <v>207</v>
      </c>
      <c r="C11" s="51">
        <f t="shared" si="0"/>
        <v>324802.8</v>
      </c>
      <c r="D11" s="39">
        <f>'[1]表2-1'!$O$9</f>
        <v>324802.8</v>
      </c>
      <c r="E11" s="39"/>
    </row>
    <row r="12" ht="22" customHeight="1" spans="1:5">
      <c r="A12" s="41" t="s">
        <v>208</v>
      </c>
      <c r="B12" s="55" t="s">
        <v>209</v>
      </c>
      <c r="C12" s="51">
        <f t="shared" si="0"/>
        <v>382824</v>
      </c>
      <c r="D12" s="39">
        <f>ROUND('[1]表2-1'!$U$9,2)</f>
        <v>382824</v>
      </c>
      <c r="E12" s="39"/>
    </row>
    <row r="13" ht="22" customHeight="1" spans="1:5">
      <c r="A13" s="41" t="s">
        <v>210</v>
      </c>
      <c r="B13" s="55" t="s">
        <v>211</v>
      </c>
      <c r="C13" s="51">
        <f t="shared" si="0"/>
        <v>0</v>
      </c>
      <c r="D13" s="39">
        <f>ROUND('[1]表2-1'!$X$9,2)</f>
        <v>0</v>
      </c>
      <c r="E13" s="39"/>
    </row>
    <row r="14" ht="22" customHeight="1" spans="1:5">
      <c r="A14" s="41" t="s">
        <v>212</v>
      </c>
      <c r="B14" s="55" t="s">
        <v>213</v>
      </c>
      <c r="C14" s="51">
        <f t="shared" si="0"/>
        <v>149312.9</v>
      </c>
      <c r="D14" s="39">
        <f>ROUND('[1]表2-1'!$V$9,2)</f>
        <v>149312.9</v>
      </c>
      <c r="E14" s="39"/>
    </row>
    <row r="15" ht="22" customHeight="1" spans="1:5">
      <c r="A15" s="41" t="s">
        <v>214</v>
      </c>
      <c r="B15" s="55" t="s">
        <v>215</v>
      </c>
      <c r="C15" s="51">
        <f t="shared" si="0"/>
        <v>63450</v>
      </c>
      <c r="D15" s="39">
        <f>'[1]表2-1'!$W$9</f>
        <v>63450</v>
      </c>
      <c r="E15" s="39"/>
    </row>
    <row r="16" ht="22" customHeight="1" spans="1:5">
      <c r="A16" s="41" t="s">
        <v>216</v>
      </c>
      <c r="B16" s="55" t="s">
        <v>217</v>
      </c>
      <c r="C16" s="51">
        <f t="shared" si="0"/>
        <v>14603.81</v>
      </c>
      <c r="D16" s="39">
        <f>ROUND('[1]表2-1'!$Y$9+'[1]表2-1'!$Z$9,2)</f>
        <v>14603.81</v>
      </c>
      <c r="E16" s="39"/>
    </row>
    <row r="17" ht="22" customHeight="1" spans="1:5">
      <c r="A17" s="41" t="s">
        <v>218</v>
      </c>
      <c r="B17" s="37" t="s">
        <v>219</v>
      </c>
      <c r="C17" s="51">
        <f t="shared" si="0"/>
        <v>0</v>
      </c>
      <c r="D17" s="39">
        <f>ROUND('[1]表2-1'!$T$9,2)</f>
        <v>0</v>
      </c>
      <c r="E17" s="39"/>
    </row>
    <row r="18" ht="22" customHeight="1" spans="1:5">
      <c r="A18" s="52" t="s">
        <v>220</v>
      </c>
      <c r="B18" s="52" t="s">
        <v>221</v>
      </c>
      <c r="C18" s="51">
        <f t="shared" si="0"/>
        <v>389522.88</v>
      </c>
      <c r="D18" s="39"/>
      <c r="E18" s="36">
        <f>E19+E20+E21+E22+E23+E24+E25+E26+E27+E28</f>
        <v>389522.88</v>
      </c>
    </row>
    <row r="19" ht="22" customHeight="1" spans="1:5">
      <c r="A19" s="41" t="s">
        <v>222</v>
      </c>
      <c r="B19" s="41" t="s">
        <v>223</v>
      </c>
      <c r="C19" s="51">
        <f t="shared" si="0"/>
        <v>50000</v>
      </c>
      <c r="D19" s="39"/>
      <c r="E19" s="38">
        <f>[1]表4!$D$20</f>
        <v>50000</v>
      </c>
    </row>
    <row r="20" ht="22" customHeight="1" spans="1:5">
      <c r="A20" s="41" t="s">
        <v>224</v>
      </c>
      <c r="B20" s="41" t="s">
        <v>225</v>
      </c>
      <c r="C20" s="51">
        <f t="shared" si="0"/>
        <v>20000</v>
      </c>
      <c r="D20" s="39"/>
      <c r="E20" s="38">
        <f>[1]表4!$D$21</f>
        <v>20000</v>
      </c>
    </row>
    <row r="21" ht="22" customHeight="1" spans="1:5">
      <c r="A21" s="41" t="s">
        <v>226</v>
      </c>
      <c r="B21" s="41" t="s">
        <v>227</v>
      </c>
      <c r="C21" s="51">
        <f t="shared" si="0"/>
        <v>5000</v>
      </c>
      <c r="D21" s="39"/>
      <c r="E21" s="38">
        <f>[1]表4!$D$24</f>
        <v>5000</v>
      </c>
    </row>
    <row r="22" ht="22" customHeight="1" spans="1:5">
      <c r="A22" s="41" t="s">
        <v>228</v>
      </c>
      <c r="B22" s="41" t="s">
        <v>229</v>
      </c>
      <c r="C22" s="51">
        <f t="shared" si="0"/>
        <v>12000</v>
      </c>
      <c r="D22" s="39"/>
      <c r="E22" s="38">
        <f>[1]表4!$D$25</f>
        <v>12000</v>
      </c>
    </row>
    <row r="23" ht="22" customHeight="1" spans="1:5">
      <c r="A23" s="41" t="s">
        <v>230</v>
      </c>
      <c r="B23" s="37" t="s">
        <v>231</v>
      </c>
      <c r="C23" s="51">
        <f t="shared" si="0"/>
        <v>10000</v>
      </c>
      <c r="D23" s="39"/>
      <c r="E23" s="38">
        <f>[1]表4!$D$26</f>
        <v>10000</v>
      </c>
    </row>
    <row r="24" ht="22" customHeight="1" spans="1:5">
      <c r="A24" s="41" t="s">
        <v>232</v>
      </c>
      <c r="B24" s="37" t="s">
        <v>233</v>
      </c>
      <c r="C24" s="51">
        <f t="shared" si="0"/>
        <v>44000</v>
      </c>
      <c r="D24" s="39"/>
      <c r="E24" s="38">
        <f>[1]表4!$D$29</f>
        <v>44000</v>
      </c>
    </row>
    <row r="25" ht="22" customHeight="1" spans="1:5">
      <c r="A25" s="41" t="s">
        <v>234</v>
      </c>
      <c r="B25" s="37" t="s">
        <v>235</v>
      </c>
      <c r="C25" s="51">
        <f t="shared" si="0"/>
        <v>4000</v>
      </c>
      <c r="D25" s="39"/>
      <c r="E25" s="38">
        <f>4000</f>
        <v>4000</v>
      </c>
    </row>
    <row r="26" ht="22" customHeight="1" spans="1:5">
      <c r="A26" s="41" t="s">
        <v>236</v>
      </c>
      <c r="B26" s="37" t="s">
        <v>237</v>
      </c>
      <c r="C26" s="51">
        <f t="shared" si="0"/>
        <v>42660.83</v>
      </c>
      <c r="D26" s="39"/>
      <c r="E26" s="38">
        <f>ROUND('[1]表2-1'!$AH$9,2)</f>
        <v>42660.83</v>
      </c>
    </row>
    <row r="27" ht="22" customHeight="1" spans="1:5">
      <c r="A27" s="41" t="s">
        <v>238</v>
      </c>
      <c r="B27" s="37" t="s">
        <v>239</v>
      </c>
      <c r="C27" s="51">
        <f t="shared" si="0"/>
        <v>47062.05</v>
      </c>
      <c r="D27" s="39"/>
      <c r="E27" s="38">
        <f>ROUND('[1]表2-1'!$AI$9,2)</f>
        <v>47062.05</v>
      </c>
    </row>
    <row r="28" ht="22" customHeight="1" spans="1:5">
      <c r="A28" s="41" t="s">
        <v>240</v>
      </c>
      <c r="B28" s="37" t="s">
        <v>241</v>
      </c>
      <c r="C28" s="51">
        <f t="shared" si="0"/>
        <v>154800</v>
      </c>
      <c r="D28" s="39"/>
      <c r="E28" s="38">
        <f>'[1]表2-1'!$AJ$9</f>
        <v>154800</v>
      </c>
    </row>
    <row r="29" ht="22" customHeight="1" spans="1:5">
      <c r="A29" s="57">
        <v>303</v>
      </c>
      <c r="B29" s="58" t="s">
        <v>242</v>
      </c>
      <c r="C29" s="51">
        <f t="shared" si="0"/>
        <v>55430</v>
      </c>
      <c r="D29" s="36">
        <f>D30+D31</f>
        <v>55430</v>
      </c>
      <c r="E29" s="39"/>
    </row>
    <row r="30" ht="22" customHeight="1" spans="1:5">
      <c r="A30" s="59" t="s">
        <v>243</v>
      </c>
      <c r="B30" s="37" t="s">
        <v>244</v>
      </c>
      <c r="C30" s="51">
        <f t="shared" si="0"/>
        <v>38750</v>
      </c>
      <c r="D30" s="38">
        <f>'[1]表2-1'!$AD$9</f>
        <v>38750</v>
      </c>
      <c r="E30" s="39"/>
    </row>
    <row r="31" ht="22" customHeight="1" spans="1:5">
      <c r="A31" s="59" t="s">
        <v>245</v>
      </c>
      <c r="B31" s="37" t="s">
        <v>246</v>
      </c>
      <c r="C31" s="51">
        <f t="shared" si="0"/>
        <v>16680</v>
      </c>
      <c r="D31" s="38">
        <f>'[1]表2-1'!$AE$9</f>
        <v>16680</v>
      </c>
      <c r="E31" s="39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B16" sqref="B16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2" t="s">
        <v>247</v>
      </c>
      <c r="B2" s="42"/>
      <c r="C2" s="42"/>
      <c r="D2" s="42"/>
      <c r="E2" s="42"/>
      <c r="F2" s="42"/>
      <c r="G2" s="42"/>
      <c r="H2" s="42"/>
    </row>
    <row r="3" ht="22.75" customHeight="1" spans="1:8">
      <c r="A3" s="10"/>
      <c r="B3" s="10"/>
      <c r="C3" s="10"/>
      <c r="D3" s="10"/>
      <c r="E3" s="10"/>
      <c r="F3" s="10"/>
      <c r="G3" s="10"/>
      <c r="H3" s="43" t="s">
        <v>36</v>
      </c>
    </row>
    <row r="4" ht="22.75" customHeight="1" spans="1:8">
      <c r="A4" s="14" t="s">
        <v>183</v>
      </c>
      <c r="B4" s="14" t="s">
        <v>248</v>
      </c>
      <c r="C4" s="14"/>
      <c r="D4" s="14"/>
      <c r="E4" s="14"/>
      <c r="F4" s="14"/>
      <c r="G4" s="14" t="s">
        <v>249</v>
      </c>
      <c r="H4" s="14" t="s">
        <v>250</v>
      </c>
    </row>
    <row r="5" ht="22.75" customHeight="1" spans="1:8">
      <c r="A5" s="14"/>
      <c r="B5" s="14" t="s">
        <v>117</v>
      </c>
      <c r="C5" s="14" t="s">
        <v>251</v>
      </c>
      <c r="D5" s="14" t="s">
        <v>252</v>
      </c>
      <c r="E5" s="14" t="s">
        <v>253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254</v>
      </c>
      <c r="F6" s="14" t="s">
        <v>255</v>
      </c>
      <c r="G6" s="14"/>
      <c r="H6" s="14"/>
    </row>
    <row r="7" ht="22.75" customHeight="1" spans="1:8">
      <c r="A7" s="44" t="s">
        <v>117</v>
      </c>
      <c r="B7" s="45"/>
      <c r="C7" s="45"/>
      <c r="D7" s="45"/>
      <c r="E7" s="45"/>
      <c r="F7" s="45"/>
      <c r="G7" s="45"/>
      <c r="H7" s="45"/>
    </row>
    <row r="8" ht="22.75" customHeight="1" spans="1:8">
      <c r="A8" s="44" t="s">
        <v>2</v>
      </c>
      <c r="B8" s="45">
        <v>0</v>
      </c>
      <c r="C8" s="45">
        <v>0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</row>
    <row r="9" ht="22.75" customHeight="1" spans="1:8">
      <c r="A9" s="46"/>
      <c r="B9" s="15"/>
      <c r="C9" s="15"/>
      <c r="D9" s="15"/>
      <c r="E9" s="15"/>
      <c r="F9" s="15"/>
      <c r="G9" s="15"/>
      <c r="H9" s="15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opLeftCell="A6" workbookViewId="0">
      <selection activeCell="F11" sqref="F11"/>
    </sheetView>
  </sheetViews>
  <sheetFormatPr defaultColWidth="10" defaultRowHeight="15"/>
  <cols>
    <col min="1" max="1" width="7.625" customWidth="1"/>
    <col min="2" max="2" width="12" style="17" customWidth="1"/>
    <col min="3" max="3" width="29.625" style="17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5"/>
      <c r="C1" s="26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256</v>
      </c>
      <c r="B2" s="19"/>
      <c r="C2" s="19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7" t="s">
        <v>257</v>
      </c>
      <c r="B4" s="28" t="s">
        <v>258</v>
      </c>
      <c r="C4" s="29" t="s">
        <v>259</v>
      </c>
      <c r="D4" s="27" t="s">
        <v>117</v>
      </c>
      <c r="E4" s="27" t="s">
        <v>114</v>
      </c>
      <c r="F4" s="27" t="s">
        <v>115</v>
      </c>
      <c r="G4" s="10"/>
      <c r="H4" s="10"/>
      <c r="I4" s="10"/>
      <c r="J4" s="10"/>
    </row>
    <row r="5" ht="28" customHeight="1" spans="1:10">
      <c r="A5" s="27"/>
      <c r="B5" s="30"/>
      <c r="C5" s="31" t="s">
        <v>117</v>
      </c>
      <c r="D5" s="32">
        <f>E5</f>
        <v>389522.88</v>
      </c>
      <c r="E5" s="32">
        <f>E6</f>
        <v>389522.88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220</v>
      </c>
      <c r="C6" s="35" t="s">
        <v>221</v>
      </c>
      <c r="D6" s="36">
        <f>E6</f>
        <v>389522.88</v>
      </c>
      <c r="E6" s="36">
        <f>SUM(E7:E16)</f>
        <v>389522.88</v>
      </c>
      <c r="F6" s="37"/>
    </row>
    <row r="7" ht="28" customHeight="1" spans="1:6">
      <c r="A7" s="34">
        <v>2</v>
      </c>
      <c r="B7" s="23" t="s">
        <v>222</v>
      </c>
      <c r="C7" s="23" t="s">
        <v>223</v>
      </c>
      <c r="D7" s="38">
        <f>E7</f>
        <v>50000</v>
      </c>
      <c r="E7" s="38">
        <f>表7!E19</f>
        <v>50000</v>
      </c>
      <c r="F7" s="37"/>
    </row>
    <row r="8" ht="28" customHeight="1" spans="1:6">
      <c r="A8" s="34">
        <v>3</v>
      </c>
      <c r="B8" s="23" t="s">
        <v>224</v>
      </c>
      <c r="C8" s="23" t="s">
        <v>225</v>
      </c>
      <c r="D8" s="38">
        <f t="shared" ref="D8:D16" si="0">E8</f>
        <v>20000</v>
      </c>
      <c r="E8" s="38">
        <f>表7!E20</f>
        <v>20000</v>
      </c>
      <c r="F8" s="37"/>
    </row>
    <row r="9" ht="28" customHeight="1" spans="1:6">
      <c r="A9" s="34">
        <v>4</v>
      </c>
      <c r="B9" s="23" t="s">
        <v>226</v>
      </c>
      <c r="C9" s="23" t="s">
        <v>227</v>
      </c>
      <c r="D9" s="38">
        <f t="shared" si="0"/>
        <v>5000</v>
      </c>
      <c r="E9" s="38">
        <f>表7!E21</f>
        <v>5000</v>
      </c>
      <c r="F9" s="37"/>
    </row>
    <row r="10" ht="28" customHeight="1" spans="1:6">
      <c r="A10" s="34">
        <v>5</v>
      </c>
      <c r="B10" s="23" t="s">
        <v>228</v>
      </c>
      <c r="C10" s="23" t="s">
        <v>229</v>
      </c>
      <c r="D10" s="38">
        <f t="shared" si="0"/>
        <v>12000</v>
      </c>
      <c r="E10" s="38">
        <f>表7!E22</f>
        <v>12000</v>
      </c>
      <c r="F10" s="37"/>
    </row>
    <row r="11" ht="28" customHeight="1" spans="1:6">
      <c r="A11" s="34">
        <v>6</v>
      </c>
      <c r="B11" s="23" t="s">
        <v>230</v>
      </c>
      <c r="C11" s="39" t="s">
        <v>231</v>
      </c>
      <c r="D11" s="38">
        <f t="shared" si="0"/>
        <v>10000</v>
      </c>
      <c r="E11" s="38">
        <f>表7!E23</f>
        <v>10000</v>
      </c>
      <c r="F11" s="37"/>
    </row>
    <row r="12" ht="28" customHeight="1" spans="1:6">
      <c r="A12" s="34">
        <v>7</v>
      </c>
      <c r="B12" s="23" t="s">
        <v>232</v>
      </c>
      <c r="C12" s="39" t="s">
        <v>233</v>
      </c>
      <c r="D12" s="38">
        <f t="shared" si="0"/>
        <v>44000</v>
      </c>
      <c r="E12" s="38">
        <f>表7!E24</f>
        <v>44000</v>
      </c>
      <c r="F12" s="37"/>
    </row>
    <row r="13" ht="28" customHeight="1" spans="1:6">
      <c r="A13" s="34">
        <v>8</v>
      </c>
      <c r="B13" s="23" t="s">
        <v>234</v>
      </c>
      <c r="C13" s="39" t="s">
        <v>235</v>
      </c>
      <c r="D13" s="38">
        <f t="shared" si="0"/>
        <v>4000</v>
      </c>
      <c r="E13" s="38">
        <f>表7!E25</f>
        <v>4000</v>
      </c>
      <c r="F13" s="37"/>
    </row>
    <row r="14" ht="28" customHeight="1" spans="1:6">
      <c r="A14" s="34">
        <v>9</v>
      </c>
      <c r="B14" s="23" t="s">
        <v>236</v>
      </c>
      <c r="C14" s="39" t="s">
        <v>237</v>
      </c>
      <c r="D14" s="38">
        <f t="shared" si="0"/>
        <v>42660.83</v>
      </c>
      <c r="E14" s="38">
        <f>表7!E26</f>
        <v>42660.83</v>
      </c>
      <c r="F14" s="37"/>
    </row>
    <row r="15" ht="28" customHeight="1" spans="1:6">
      <c r="A15" s="34">
        <v>10</v>
      </c>
      <c r="B15" s="23" t="s">
        <v>238</v>
      </c>
      <c r="C15" s="39" t="s">
        <v>239</v>
      </c>
      <c r="D15" s="38">
        <f t="shared" si="0"/>
        <v>47062.05</v>
      </c>
      <c r="E15" s="38">
        <f>表7!E27</f>
        <v>47062.05</v>
      </c>
      <c r="F15" s="37"/>
    </row>
    <row r="16" ht="28" customHeight="1" spans="1:6">
      <c r="A16" s="34">
        <v>11</v>
      </c>
      <c r="B16" s="23" t="s">
        <v>240</v>
      </c>
      <c r="C16" s="39" t="s">
        <v>241</v>
      </c>
      <c r="D16" s="38">
        <f t="shared" si="0"/>
        <v>154800</v>
      </c>
      <c r="E16" s="38">
        <f>表7!E28</f>
        <v>154800</v>
      </c>
      <c r="F16" s="37"/>
    </row>
    <row r="17" ht="28" customHeight="1" spans="1:6">
      <c r="A17" s="37"/>
      <c r="B17" s="40"/>
      <c r="C17" s="41"/>
      <c r="D17" s="37"/>
      <c r="E17" s="37"/>
      <c r="F17" s="37"/>
    </row>
    <row r="18" ht="28" customHeight="1" spans="1:6">
      <c r="A18" s="37"/>
      <c r="B18" s="40"/>
      <c r="C18" s="41"/>
      <c r="D18" s="37"/>
      <c r="E18" s="37"/>
      <c r="F18" s="37"/>
    </row>
    <row r="19" ht="28" customHeight="1" spans="1:6">
      <c r="A19" s="37"/>
      <c r="B19" s="40"/>
      <c r="C19" s="41"/>
      <c r="D19" s="37"/>
      <c r="E19" s="37"/>
      <c r="F19" s="37"/>
    </row>
    <row r="25" ht="13.5" spans="2:3">
      <c r="B25" s="16"/>
      <c r="C25" s="16"/>
    </row>
    <row r="26" ht="13.5" spans="2:3">
      <c r="B26" s="16"/>
      <c r="C26" s="16"/>
    </row>
    <row r="27" ht="13.5" spans="2:3">
      <c r="B27" s="16"/>
      <c r="C27" s="16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7" customWidth="1"/>
    <col min="2" max="2" width="41.375" style="17" customWidth="1"/>
    <col min="3" max="3" width="29.375" style="17" customWidth="1"/>
    <col min="4" max="4" width="2.5" style="17" customWidth="1"/>
    <col min="5" max="16" width="8" style="17"/>
    <col min="17" max="16384" width="7.875" style="16"/>
  </cols>
  <sheetData>
    <row r="1" ht="15" customHeight="1" spans="1:16">
      <c r="A1" s="18"/>
      <c r="B1" s="18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ht="32.25" customHeight="1" spans="1:16">
      <c r="A2" s="19" t="s">
        <v>260</v>
      </c>
      <c r="B2" s="19"/>
      <c r="C2" s="19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ht="15" customHeight="1" spans="1:16">
      <c r="A3" s="16"/>
      <c r="B3" s="16"/>
      <c r="C3" s="20" t="s">
        <v>36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25.5" customHeight="1" spans="1:16">
      <c r="A4" s="21" t="s">
        <v>261</v>
      </c>
      <c r="B4" s="21"/>
      <c r="C4" s="22" t="s">
        <v>40</v>
      </c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25.5" customHeight="1" spans="1:16">
      <c r="A5" s="21" t="s">
        <v>262</v>
      </c>
      <c r="B5" s="21" t="s">
        <v>263</v>
      </c>
      <c r="C5" s="22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s="16" customFormat="1" ht="25.5" customHeight="1" spans="1:3">
      <c r="A6" s="21" t="s">
        <v>117</v>
      </c>
      <c r="B6" s="21"/>
      <c r="C6" s="22"/>
    </row>
    <row r="7" s="16" customFormat="1" ht="26.25" customHeight="1" spans="1:4">
      <c r="A7" s="23"/>
      <c r="B7" s="23"/>
      <c r="C7" s="24">
        <v>0</v>
      </c>
      <c r="D7" s="17"/>
    </row>
    <row r="8" ht="26.25" customHeight="1" spans="1:16">
      <c r="A8" s="23"/>
      <c r="B8" s="23"/>
      <c r="C8" s="24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26.25" customHeight="1" spans="1:16">
      <c r="A9" s="23"/>
      <c r="B9" s="23"/>
      <c r="C9" s="24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26.25" customHeight="1" spans="1:3">
      <c r="A10" s="23"/>
      <c r="B10" s="23"/>
      <c r="C10" s="24"/>
    </row>
    <row r="11" ht="26.25" customHeight="1" spans="1:3">
      <c r="A11" s="23"/>
      <c r="B11" s="23"/>
      <c r="C11" s="24"/>
    </row>
    <row r="12" ht="26.25" customHeight="1" spans="1:3">
      <c r="A12" s="23"/>
      <c r="B12" s="23"/>
      <c r="C12" s="24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A5" sqref="A5"/>
    </sheetView>
  </sheetViews>
  <sheetFormatPr defaultColWidth="10" defaultRowHeight="13.5" outlineLevelRow="4" outlineLevelCol="4"/>
  <cols>
    <col min="1" max="4" width="27.125" customWidth="1"/>
    <col min="5" max="5" width="23.7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264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183</v>
      </c>
      <c r="B4" s="14" t="s">
        <v>117</v>
      </c>
      <c r="C4" s="14" t="s">
        <v>265</v>
      </c>
      <c r="D4" s="14" t="s">
        <v>266</v>
      </c>
      <c r="E4" s="14" t="s">
        <v>267</v>
      </c>
    </row>
    <row r="5" ht="22.75" customHeight="1" spans="1:5">
      <c r="A5" s="14" t="s">
        <v>2</v>
      </c>
      <c r="B5" s="15"/>
      <c r="C5" s="15"/>
      <c r="D5" s="15"/>
      <c r="E5" s="15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E28" sqref="E2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268</v>
      </c>
      <c r="B1" s="1"/>
    </row>
    <row r="2" spans="1:1">
      <c r="A2" s="2" t="s">
        <v>269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270</v>
      </c>
      <c r="B5" s="4">
        <v>1</v>
      </c>
    </row>
    <row r="6" spans="1:2">
      <c r="A6" s="6" t="s">
        <v>271</v>
      </c>
      <c r="B6" s="7"/>
    </row>
    <row r="7" spans="1:2">
      <c r="A7" s="8" t="s">
        <v>272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273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花蕊龙</cp:lastModifiedBy>
  <dcterms:created xsi:type="dcterms:W3CDTF">2023-01-31T08:53:00Z</dcterms:created>
  <dcterms:modified xsi:type="dcterms:W3CDTF">2024-03-07T07:34:08Z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