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8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<sst xmlns="http://schemas.openxmlformats.org/spreadsheetml/2006/main" count="404" uniqueCount="273">
  <si>
    <t>单位代码：</t>
  </si>
  <si>
    <t>单位名称：</t>
  </si>
  <si>
    <t>宁县农业机械化服务中心</t>
  </si>
  <si>
    <t>部门预算公开表</t>
  </si>
  <si>
    <t xml:space="preserve">     </t>
  </si>
  <si>
    <t>编制日期：</t>
  </si>
  <si>
    <t>部门领导：</t>
  </si>
  <si>
    <t>刘宗宁</t>
  </si>
  <si>
    <t>财务负责人：</t>
  </si>
  <si>
    <t>张小峰</t>
  </si>
  <si>
    <t>制表人：</t>
  </si>
  <si>
    <t>左贵平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</si>
  <si>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</si>
  <si>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</si>
  <si>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</si>
  <si>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</si>
  <si>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</si>
  <si>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</si>
  <si>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</si>
  <si>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</si>
  <si>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</si>
  <si>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</si>
  <si>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</si>
  <si>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</si>
  <si>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</si>
  <si>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</si>
  <si>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</si>
  <si>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</si>
  <si>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</si>
  <si>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</si>
  <si>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</si>
  <si>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</si>
  <si>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</si>
  <si>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</si>
  <si>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</si>
  <si>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</si>
  <si>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</si>
  <si>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</si>
  <si>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</si>
  <si>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</si>
  <si>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</si>
  <si>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</si>
  <si>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</si>
  <si>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</si>
  <si>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</si>
  <si>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</si>
  <si>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</si>
  <si>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</si>
  <si>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</si>
  <si>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</si>
  <si>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</si>
  <si>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</si>
  <si>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</si>
  <si>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</si>
  <si>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</si>
  <si>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</si>
  <si>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</si>
  <si>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</si>
  <si>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</si>
  <si>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</si>
  <si>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</si>
  <si>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</si>
  <si>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</si>
  <si>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</si>
  <si>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</si>
  <si>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</si>
  <si>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</si>
  <si>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</si>
  <si>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</si>
  <si>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</si>
  <si>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</si>
  <si>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</si>
  <si>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</si>
  <si>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</si>
  <si>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</si>
  <si>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</si>
  <si>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</si>
  <si>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</si>
  <si>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</si>
  <si>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</si>
  <si>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</si>
  <si>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</si>
  <si>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</si>
  <si>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</si>
  <si>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</si>
  <si>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</si>
  <si>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</si>
  <si>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</si>
  <si>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</si>
  <si>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</si>
  <si>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</si>
  <si>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</si>
  <si>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</si>
  <si>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</si>
  <si>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</si>
  <si>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</si>
  <si>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</si>
  <si>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</si>
  <si>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</si>
  <si>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</si>
  <si>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</si>
  <si>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</si>
  <si>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</si>
  <si>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</si>
  <si>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</si>
  <si>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</si>
  <si>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</si>
  <si>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</si>
  <si>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</si>
  <si>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</si>
  <si>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</si>
  <si>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</si>
  <si>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</si>
  <si>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科目名称</t>
  </si>
  <si>
    <t>支出合计</t>
  </si>
  <si>
    <t>基本支出</t>
  </si>
  <si>
    <t>项目支出</t>
  </si>
  <si>
    <t>上年结转</t>
  </si>
  <si>
    <t>合计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</si>
  <si>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</si>
  <si>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</si>
  <si>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</si>
  <si>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</si>
  <si>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</si>
  <si>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</si>
  <si>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</si>
  <si>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</si>
  <si>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</si>
  <si>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</si>
  <si>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</si>
  <si>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</si>
  <si>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</si>
  <si>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</si>
  <si>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</si>
  <si>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</si>
  <si>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</si>
  <si>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</si>
  <si>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</si>
  <si>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</si>
  <si>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</si>
  <si>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</si>
  <si>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</si>
  <si>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</si>
  <si>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30207</t>
  </si>
  <si>
    <t xml:space="preserve">  邮电费</t>
  </si>
  <si>
    <t>30211</t>
  </si>
  <si>
    <t xml:space="preserve">  差旅费</t>
  </si>
  <si>
    <t>30213</t>
  </si>
  <si>
    <t xml:space="preserve">  维修（护）费</t>
  </si>
  <si>
    <t>30214</t>
  </si>
  <si>
    <t xml:space="preserve">  租赁费</t>
  </si>
  <si>
    <t>30228</t>
  </si>
  <si>
    <t xml:space="preserve">  工会经费</t>
  </si>
  <si>
    <t>30229</t>
  </si>
  <si>
    <t xml:space="preserve">  福利费</t>
  </si>
  <si>
    <t>30239</t>
  </si>
  <si>
    <r>
      <rPr>
        <sz val="9"/>
        <rFont val="宋体"/>
        <charset val="134"/>
      </rPr>
      <t xml:space="preserve">  其他交通费用</t>
    </r>
    <r>
      <rPr>
        <sz val="10"/>
        <rFont val="宋体"/>
        <charset val="134"/>
      </rPr>
      <t>（车补）</t>
    </r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</si>
  <si>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</si>
  <si>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</si>
  <si>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</si>
  <si>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</si>
  <si>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</si>
  <si>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</si>
  <si>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30305</t>
  </si>
  <si>
    <t xml:space="preserve">  生活补助</t>
  </si>
  <si>
    <t>30310</t>
  </si>
  <si>
    <t xml:space="preserve">  个人农业生产补贴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</si>
  <si>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</si>
  <si>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</si>
  <si>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</si>
  <si>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</si>
  <si>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</si>
  <si>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</si>
  <si>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</si>
  <si>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</si>
  <si>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</si>
  <si>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</si>
  <si>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</si>
  <si>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</si>
  <si>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</si>
  <si>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</si>
  <si>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</si>
  <si>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</si>
  <si>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</si>
  <si>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</si>
  <si>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</si>
  <si>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</si>
  <si>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</si>
  <si>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</si>
  <si>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</si>
  <si>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</si>
  <si>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</si>
  <si>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</si>
  <si>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</si>
  <si>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</si>
  <si>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</si>
  <si>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</si>
  <si>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</si>
  <si>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</si>
  <si>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</si>
  <si>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</si>
  <si>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</si>
  <si>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</si>
  <si>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</si>
  <si>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</si>
  <si>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</si>
  <si>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</si>
  <si>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</si>
  <si>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</si>
  <si>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</si>
  <si>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</si>
  <si>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</si>
  <si>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213</t>
  </si>
  <si>
    <t>农林水支出</t>
  </si>
  <si>
    <t xml:space="preserve"> 21301</t>
  </si>
  <si>
    <t xml:space="preserve">  农业农村</t>
  </si>
  <si>
    <t xml:space="preserve">  2130104</t>
  </si>
  <si>
    <t xml:space="preserve">    事业运行</t>
  </si>
  <si>
    <t xml:space="preserve">  2130122</t>
  </si>
  <si>
    <t xml:space="preserve">    农业生产发展</t>
  </si>
  <si>
    <t xml:space="preserve">  2130124</t>
  </si>
  <si>
    <t xml:space="preserve">    农村合作经济</t>
  </si>
  <si>
    <t>208</t>
  </si>
  <si>
    <t>社会保障和就业支出</t>
  </si>
  <si>
    <t xml:space="preserve"> 20805</t>
  </si>
  <si>
    <t xml:space="preserve">  行政事业单位养老支出</t>
  </si>
  <si>
    <t xml:space="preserve">  2080502</t>
  </si>
  <si>
    <t xml:space="preserve">    事业单位离退休</t>
  </si>
  <si>
    <t xml:space="preserve">  2080505</t>
  </si>
  <si>
    <t xml:space="preserve">    机关事业单位基本养老保险缴费支出</t>
  </si>
  <si>
    <t xml:space="preserve"> 20899</t>
  </si>
  <si>
    <t xml:space="preserve">  其他社会保障和就业支出</t>
  </si>
  <si>
    <t xml:space="preserve">  2089999</t>
  </si>
  <si>
    <t xml:space="preserve">    其他社会保障和就业支出</t>
  </si>
  <si>
    <t>210</t>
  </si>
  <si>
    <t>卫生健康支出</t>
  </si>
  <si>
    <t xml:space="preserve"> 21011</t>
  </si>
  <si>
    <t xml:space="preserve">  行政事业单位医疗</t>
  </si>
  <si>
    <t xml:space="preserve">  2101102</t>
  </si>
  <si>
    <t xml:space="preserve">    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</si>
  <si>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</si>
  <si>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</si>
  <si>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</si>
  <si>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</si>
  <si>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</si>
  <si>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</si>
  <si>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</si>
  <si>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</si>
  <si>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</si>
  <si>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</si>
  <si>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</si>
  <si>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</si>
  <si>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</si>
  <si>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</si>
  <si>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</si>
  <si>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</si>
  <si>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</si>
  <si>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</si>
  <si>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 xml:space="preserve">  其他交通费用（车补）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</si>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</sst>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2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0"/>
      <color indexed="8"/>
      <name val="宋体"/>
      <charset val="1"/>
      <scheme val="minor"/>
    </font>
    <font>
      <sz val="19"/>
      <name val="SimSun"/>
      <charset val="134"/>
    </font>
    <font>
      <sz val="9"/>
      <name val="宋体"/>
      <charset val="134"/>
    </font>
    <font>
      <b/>
      <sz val="11"/>
      <color indexed="8"/>
      <name val="宋体"/>
      <charset val="1"/>
      <scheme val="minor"/>
    </font>
    <font>
      <sz val="8"/>
      <color indexed="8"/>
      <name val="宋体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2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8" applyNumberFormat="0" applyAlignment="0" applyProtection="0">
      <alignment vertical="center"/>
    </xf>
    <xf numFmtId="0" fontId="41" fillId="4" borderId="9" applyNumberFormat="0" applyAlignment="0" applyProtection="0">
      <alignment vertical="center"/>
    </xf>
    <xf numFmtId="0" fontId="42" fillId="4" borderId="8" applyNumberFormat="0" applyAlignment="0" applyProtection="0">
      <alignment vertical="center"/>
    </xf>
    <xf numFmtId="0" fontId="43" fillId="5" borderId="10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9" fillId="0" borderId="0"/>
  </cellStyleXfs>
  <cellXfs count="9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indent="2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9" fillId="0" borderId="0" xfId="0" applyFont="1" applyFill="1" applyAlignment="1"/>
    <xf numFmtId="0" fontId="10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/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center" vertical="center"/>
    </xf>
    <xf numFmtId="177" fontId="18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177" fontId="18" fillId="0" borderId="1" xfId="0" applyNumberFormat="1" applyFont="1" applyBorder="1" applyAlignment="1">
      <alignment horizontal="right" vertical="center" wrapText="1"/>
    </xf>
    <xf numFmtId="177" fontId="8" fillId="0" borderId="1" xfId="0" applyNumberFormat="1" applyFont="1" applyBorder="1" applyAlignment="1">
      <alignment horizontal="right" vertical="center" wrapText="1"/>
    </xf>
    <xf numFmtId="177" fontId="19" fillId="0" borderId="1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4" fontId="18" fillId="0" borderId="1" xfId="0" applyNumberFormat="1" applyFont="1" applyBorder="1" applyAlignment="1">
      <alignment vertical="center" wrapText="1"/>
    </xf>
    <xf numFmtId="49" fontId="17" fillId="0" borderId="1" xfId="0" applyNumberFormat="1" applyFont="1" applyFill="1" applyBorder="1" applyAlignment="1" applyProtection="1">
      <alignment horizontal="left"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177" fontId="0" fillId="0" borderId="1" xfId="0" applyNumberFormat="1" applyFont="1" applyBorder="1" applyAlignment="1">
      <alignment horizontal="right" vertical="center"/>
    </xf>
    <xf numFmtId="49" fontId="21" fillId="0" borderId="1" xfId="0" applyNumberFormat="1" applyFont="1" applyFill="1" applyBorder="1" applyAlignment="1" applyProtection="1">
      <alignment horizontal="left" vertical="center"/>
    </xf>
    <xf numFmtId="177" fontId="22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177" fontId="18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23" fillId="0" borderId="1" xfId="0" applyNumberFormat="1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vertical="center"/>
      <protection locked="0"/>
    </xf>
    <xf numFmtId="0" fontId="1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4" fontId="18" fillId="0" borderId="2" xfId="0" applyNumberFormat="1" applyFont="1" applyBorder="1" applyAlignment="1">
      <alignment vertical="center" wrapText="1"/>
    </xf>
    <xf numFmtId="178" fontId="24" fillId="0" borderId="2" xfId="0" applyNumberFormat="1" applyFont="1" applyBorder="1" applyAlignment="1">
      <alignment horizontal="right"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178" fontId="18" fillId="0" borderId="2" xfId="0" applyNumberFormat="1" applyFont="1" applyBorder="1" applyAlignment="1">
      <alignment vertical="center" wrapText="1"/>
    </xf>
    <xf numFmtId="178" fontId="18" fillId="0" borderId="2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right" vertical="center" wrapText="1"/>
    </xf>
    <xf numFmtId="177" fontId="18" fillId="0" borderId="4" xfId="0" applyNumberFormat="1" applyFont="1" applyBorder="1" applyAlignment="1">
      <alignment horizontal="right" vertical="center" wrapText="1"/>
    </xf>
    <xf numFmtId="177" fontId="8" fillId="0" borderId="4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13" fillId="0" borderId="0" xfId="0" applyFont="1" applyFill="1" applyBorder="1" applyAlignment="1" applyProtection="1">
      <alignment vertical="center"/>
    </xf>
    <xf numFmtId="0" fontId="17" fillId="0" borderId="1" xfId="49" applyFont="1" applyFill="1" applyBorder="1" applyAlignment="1" applyProtection="1">
      <alignment vertical="center"/>
    </xf>
    <xf numFmtId="179" fontId="13" fillId="0" borderId="1" xfId="0" applyNumberFormat="1" applyFont="1" applyFill="1" applyBorder="1" applyAlignment="1" applyProtection="1">
      <alignment horizontal="right" vertical="center"/>
    </xf>
    <xf numFmtId="0" fontId="13" fillId="0" borderId="1" xfId="49" applyFont="1" applyFill="1" applyBorder="1" applyAlignment="1" applyProtection="1">
      <alignment vertical="center"/>
    </xf>
    <xf numFmtId="179" fontId="21" fillId="0" borderId="1" xfId="0" applyNumberFormat="1" applyFont="1" applyFill="1" applyBorder="1" applyAlignment="1">
      <alignment horizontal="right" vertical="center"/>
    </xf>
    <xf numFmtId="0" fontId="13" fillId="0" borderId="1" xfId="49" applyFont="1" applyBorder="1" applyAlignment="1" applyProtection="1">
      <alignment vertical="center"/>
    </xf>
    <xf numFmtId="0" fontId="17" fillId="0" borderId="1" xfId="49" applyFont="1" applyFill="1" applyBorder="1" applyAlignment="1" applyProtection="1">
      <alignment horizontal="center" vertical="center"/>
    </xf>
    <xf numFmtId="179" fontId="17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177" fontId="24" fillId="0" borderId="2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4" fontId="26" fillId="0" borderId="2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180" fontId="8" fillId="0" borderId="0" xfId="0" applyNumberFormat="1" applyFont="1" applyBorder="1" applyAlignment="1">
      <alignment vertical="center" wrapText="1"/>
    </xf>
    <xf numFmtId="0" fontId="30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$A1:$XFD12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ht="14.3" customHeight="1" spans="1:1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ht="22.75" customHeight="1" spans="1:11">
      <c r="A3" s="10"/>
      <c r="B3" s="10" t="s">
        <v>0</v>
      </c>
      <c r="C3" s="93">
        <v>902006</v>
      </c>
      <c r="D3" s="93"/>
      <c r="E3" s="10"/>
      <c r="F3" s="10"/>
      <c r="G3" s="10"/>
      <c r="H3" s="10"/>
      <c r="I3" s="10"/>
      <c r="J3" s="10"/>
      <c r="K3" s="10"/>
    </row>
    <row r="4" ht="22.75" customHeight="1" spans="1:11">
      <c r="A4" s="10"/>
      <c r="B4" s="10" t="s">
        <v>1</v>
      </c>
      <c r="C4" s="10" t="s">
        <v>2</v>
      </c>
      <c r="D4" s="10"/>
      <c r="E4" s="10"/>
      <c r="F4" s="10"/>
      <c r="G4" s="10"/>
      <c r="H4" s="10"/>
      <c r="I4" s="10"/>
      <c r="J4" s="10"/>
      <c r="K4" s="10"/>
    </row>
    <row r="5" ht="14.3" customHeight="1" spans="1:1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ht="78.55" customHeight="1" spans="1:11">
      <c r="A6" s="8"/>
      <c r="B6" s="94" t="s">
        <v>3</v>
      </c>
      <c r="C6" s="94"/>
      <c r="D6" s="94"/>
      <c r="E6" s="94"/>
      <c r="F6" s="94"/>
      <c r="G6" s="94"/>
      <c r="H6" s="94"/>
      <c r="I6" s="94"/>
      <c r="J6" s="94"/>
      <c r="K6" s="94"/>
    </row>
    <row r="7" ht="22.75" customHeight="1" spans="1:1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ht="22.75" customHeight="1" spans="1:1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ht="22.75" customHeight="1" spans="1:1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ht="22.75" customHeight="1" spans="1:11">
      <c r="A10" s="10"/>
      <c r="B10" s="10" t="s">
        <v>4</v>
      </c>
      <c r="C10" s="10"/>
      <c r="F10" s="95" t="s">
        <v>5</v>
      </c>
      <c r="G10" s="96">
        <v>45356</v>
      </c>
      <c r="H10" s="10"/>
      <c r="I10" s="10"/>
      <c r="J10" s="10"/>
      <c r="K10" s="10"/>
    </row>
    <row r="11" ht="22.75" customHeight="1" spans="1:1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ht="22.75" customHeight="1" spans="1:11">
      <c r="A12" s="10"/>
      <c r="B12" s="95" t="s">
        <v>6</v>
      </c>
      <c r="C12" s="97" t="s">
        <v>7</v>
      </c>
      <c r="D12" s="10"/>
      <c r="E12" s="95" t="s">
        <v>8</v>
      </c>
      <c r="F12" s="8" t="s">
        <v>9</v>
      </c>
      <c r="G12" s="10"/>
      <c r="H12" s="95" t="s">
        <v>10</v>
      </c>
      <c r="I12" s="8" t="s">
        <v>11</v>
      </c>
      <c r="J12" s="10"/>
      <c r="K12" s="10"/>
    </row>
    <row r="13" ht="14.3" customHeight="1" spans="1:11">
      <c r="A13" s="8"/>
      <c r="B13" s="8"/>
      <c r="C13" s="8" t="s">
        <v>12</v>
      </c>
      <c r="D13" s="8"/>
      <c r="E13" s="8"/>
      <c r="F13" s="8"/>
      <c r="G13" s="8"/>
      <c r="H13" s="8"/>
      <c r="I13" s="8"/>
      <c r="J13" s="8"/>
      <c r="K13" s="8"/>
    </row>
    <row r="14" ht="14.3" customHeight="1" spans="1:1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ht="14.3" customHeight="1" spans="1:1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8"/>
      <c r="B1" s="8"/>
    </row>
    <row r="2" ht="39.15" customHeight="1" spans="1:3">
      <c r="A2" s="8"/>
      <c r="B2" s="89" t="s">
        <v>13</v>
      </c>
      <c r="C2" s="89"/>
    </row>
    <row r="3" ht="29.35" customHeight="1" spans="1:3">
      <c r="A3" s="90"/>
      <c r="B3" s="91" t="s">
        <v>14</v>
      </c>
      <c r="C3" s="91" t="s">
        <v>15</v>
      </c>
    </row>
    <row r="4" ht="28.45" customHeight="1" spans="1:3">
      <c r="A4" s="81"/>
      <c r="B4" s="92" t="s">
        <v>16</v>
      </c>
      <c r="C4" s="68" t="s">
        <v>17</v>
      </c>
    </row>
    <row r="5" ht="28.45" customHeight="1" spans="1:3">
      <c r="A5" s="81"/>
      <c r="B5" s="92" t="s">
        <v>18</v>
      </c>
      <c r="C5" s="68" t="s">
        <v>19</v>
      </c>
    </row>
    <row r="6" ht="28.45" customHeight="1" spans="1:3">
      <c r="A6" s="81"/>
      <c r="B6" s="92" t="s">
        <v>20</v>
      </c>
      <c r="C6" s="68" t="s">
        <v>21</v>
      </c>
    </row>
    <row r="7" ht="28.45" customHeight="1" spans="1:3">
      <c r="A7" s="81"/>
      <c r="B7" s="92" t="s">
        <v>22</v>
      </c>
      <c r="C7" s="68"/>
    </row>
    <row r="8" ht="28.45" customHeight="1" spans="1:3">
      <c r="A8" s="81"/>
      <c r="B8" s="92" t="s">
        <v>23</v>
      </c>
      <c r="C8" s="68" t="s">
        <v>24</v>
      </c>
    </row>
    <row r="9" ht="28.45" customHeight="1" spans="1:3">
      <c r="A9" s="81"/>
      <c r="B9" s="92" t="s">
        <v>25</v>
      </c>
      <c r="C9" s="68" t="s">
        <v>26</v>
      </c>
    </row>
    <row r="10" ht="28.45" customHeight="1" spans="1:3">
      <c r="A10" s="81"/>
      <c r="B10" s="92" t="s">
        <v>27</v>
      </c>
      <c r="C10" s="68" t="s">
        <v>28</v>
      </c>
    </row>
    <row r="11" ht="28.45" customHeight="1" spans="1:3">
      <c r="A11" s="81"/>
      <c r="B11" s="92" t="s">
        <v>29</v>
      </c>
      <c r="C11" s="68" t="s">
        <v>30</v>
      </c>
    </row>
    <row r="12" ht="28.45" customHeight="1" spans="1:3">
      <c r="A12" s="81"/>
      <c r="B12" s="92" t="s">
        <v>31</v>
      </c>
      <c r="C12" s="68"/>
    </row>
    <row r="13" ht="28.45" customHeight="1" spans="1:3">
      <c r="A13" s="8"/>
      <c r="B13" s="92" t="s">
        <v>32</v>
      </c>
      <c r="C13" s="68"/>
    </row>
    <row r="14" ht="28.45" customHeight="1" spans="1:3">
      <c r="A14" s="8"/>
      <c r="B14" s="92" t="s">
        <v>33</v>
      </c>
      <c r="C14" s="68" t="s">
        <v>17</v>
      </c>
    </row>
    <row r="15" ht="36" customHeight="1" spans="2:3">
      <c r="B15" s="92" t="s">
        <v>34</v>
      </c>
      <c r="C15" s="55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6" workbookViewId="0">
      <selection activeCell="B7" sqref="B7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8"/>
      <c r="B1" s="8"/>
      <c r="C1" s="8"/>
      <c r="D1" s="8"/>
    </row>
    <row r="2" ht="39.85" customHeight="1" spans="1:4">
      <c r="A2" s="9" t="s">
        <v>35</v>
      </c>
      <c r="B2" s="9"/>
      <c r="C2" s="9"/>
      <c r="D2" s="9"/>
    </row>
    <row r="3" ht="22.75" customHeight="1" spans="1:4">
      <c r="A3" s="81"/>
      <c r="B3" s="81"/>
      <c r="C3" s="81"/>
      <c r="D3" s="82" t="s">
        <v>36</v>
      </c>
    </row>
    <row r="4" ht="22.75" customHeight="1" spans="1:4">
      <c r="A4" s="58" t="s">
        <v>37</v>
      </c>
      <c r="B4" s="58"/>
      <c r="C4" s="58" t="s">
        <v>38</v>
      </c>
      <c r="D4" s="58"/>
    </row>
    <row r="5" ht="22.75" customHeight="1" spans="1:4">
      <c r="A5" s="58" t="s">
        <v>39</v>
      </c>
      <c r="B5" s="58" t="s">
        <v>40</v>
      </c>
      <c r="C5" s="58" t="s">
        <v>39</v>
      </c>
      <c r="D5" s="58" t="s">
        <v>40</v>
      </c>
    </row>
    <row r="6" ht="22.75" customHeight="1" spans="1:4">
      <c r="A6" s="83" t="s">
        <v>41</v>
      </c>
      <c r="B6" s="63">
        <f>4722834.5965+4050000+2400000+400000+0.01+49250-169294.13+168079.68-405332.72-201095.35-108478.44-303999.54</f>
        <v>10601964.1065</v>
      </c>
      <c r="C6" s="83" t="s">
        <v>42</v>
      </c>
      <c r="D6" s="63"/>
    </row>
    <row r="7" ht="22.75" customHeight="1" spans="1:4">
      <c r="A7" s="83" t="s">
        <v>43</v>
      </c>
      <c r="B7" s="63"/>
      <c r="C7" s="83" t="s">
        <v>44</v>
      </c>
      <c r="D7" s="84"/>
    </row>
    <row r="8" ht="22.75" customHeight="1" spans="1:4">
      <c r="A8" s="83" t="s">
        <v>45</v>
      </c>
      <c r="B8" s="63"/>
      <c r="C8" s="83" t="s">
        <v>46</v>
      </c>
      <c r="D8" s="84"/>
    </row>
    <row r="9" ht="22.75" customHeight="1" spans="1:4">
      <c r="A9" s="83" t="s">
        <v>47</v>
      </c>
      <c r="B9" s="63"/>
      <c r="C9" s="83" t="s">
        <v>48</v>
      </c>
      <c r="D9" s="84"/>
    </row>
    <row r="10" ht="22.75" customHeight="1" spans="1:4">
      <c r="A10" s="83" t="s">
        <v>49</v>
      </c>
      <c r="B10" s="63"/>
      <c r="C10" s="83" t="s">
        <v>50</v>
      </c>
      <c r="D10" s="84"/>
    </row>
    <row r="11" ht="22.75" customHeight="1" spans="1:4">
      <c r="A11" s="83" t="s">
        <v>51</v>
      </c>
      <c r="B11" s="63"/>
      <c r="C11" s="83" t="s">
        <v>52</v>
      </c>
      <c r="D11" s="84"/>
    </row>
    <row r="12" ht="22.75" customHeight="1" spans="1:4">
      <c r="A12" s="83" t="s">
        <v>53</v>
      </c>
      <c r="B12" s="63"/>
      <c r="C12" s="83" t="s">
        <v>54</v>
      </c>
      <c r="D12" s="84"/>
    </row>
    <row r="13" ht="22.75" customHeight="1" spans="1:4">
      <c r="A13" s="83" t="s">
        <v>55</v>
      </c>
      <c r="B13" s="63"/>
      <c r="C13" s="83" t="s">
        <v>56</v>
      </c>
      <c r="D13" s="85">
        <f>989540.9915+168079.68-405332.72-201095.35-108478.44</f>
        <v>442714.1615</v>
      </c>
    </row>
    <row r="14" ht="22.75" customHeight="1" spans="1:4">
      <c r="A14" s="83" t="s">
        <v>57</v>
      </c>
      <c r="B14" s="63"/>
      <c r="C14" s="83" t="s">
        <v>58</v>
      </c>
      <c r="D14" s="85"/>
    </row>
    <row r="15" ht="22.75" customHeight="1" spans="1:4">
      <c r="A15" s="83"/>
      <c r="B15" s="86"/>
      <c r="C15" s="83" t="s">
        <v>59</v>
      </c>
      <c r="D15" s="85">
        <v>227257.065</v>
      </c>
    </row>
    <row r="16" ht="22.75" customHeight="1" spans="1:4">
      <c r="A16" s="83"/>
      <c r="B16" s="86"/>
      <c r="C16" s="83" t="s">
        <v>60</v>
      </c>
      <c r="D16" s="85"/>
    </row>
    <row r="17" ht="22.75" customHeight="1" spans="1:4">
      <c r="A17" s="83"/>
      <c r="B17" s="86"/>
      <c r="C17" s="83" t="s">
        <v>61</v>
      </c>
      <c r="D17" s="85"/>
    </row>
    <row r="18" ht="22.75" customHeight="1" spans="1:4">
      <c r="A18" s="83"/>
      <c r="B18" s="86"/>
      <c r="C18" s="83" t="s">
        <v>62</v>
      </c>
      <c r="D18" s="85">
        <f>3202037+4050000+2400000+400000+0.01+49250-169294.13</f>
        <v>9931992.88</v>
      </c>
    </row>
    <row r="19" ht="22.75" customHeight="1" spans="1:4">
      <c r="A19" s="83"/>
      <c r="B19" s="86"/>
      <c r="C19" s="83" t="s">
        <v>63</v>
      </c>
      <c r="D19" s="85"/>
    </row>
    <row r="20" ht="22.75" customHeight="1" spans="1:4">
      <c r="A20" s="87"/>
      <c r="B20" s="88"/>
      <c r="C20" s="83" t="s">
        <v>64</v>
      </c>
      <c r="D20" s="85"/>
    </row>
    <row r="21" ht="22.75" customHeight="1" spans="1:4">
      <c r="A21" s="87"/>
      <c r="B21" s="88"/>
      <c r="C21" s="83" t="s">
        <v>65</v>
      </c>
      <c r="D21" s="85"/>
    </row>
    <row r="22" ht="22.75" customHeight="1" spans="1:4">
      <c r="A22" s="87"/>
      <c r="B22" s="88"/>
      <c r="C22" s="83" t="s">
        <v>66</v>
      </c>
      <c r="D22" s="85"/>
    </row>
    <row r="23" ht="22.75" customHeight="1" spans="1:4">
      <c r="A23" s="87"/>
      <c r="B23" s="88"/>
      <c r="C23" s="83" t="s">
        <v>67</v>
      </c>
      <c r="D23" s="85"/>
    </row>
    <row r="24" ht="22.75" customHeight="1" spans="1:4">
      <c r="A24" s="87"/>
      <c r="B24" s="88"/>
      <c r="C24" s="83" t="s">
        <v>68</v>
      </c>
      <c r="D24" s="85"/>
    </row>
    <row r="25" ht="22.75" customHeight="1" spans="1:4">
      <c r="A25" s="83"/>
      <c r="B25" s="86"/>
      <c r="C25" s="83" t="s">
        <v>69</v>
      </c>
      <c r="D25" s="85"/>
    </row>
    <row r="26" ht="22.75" customHeight="1" spans="1:4">
      <c r="A26" s="83"/>
      <c r="B26" s="86"/>
      <c r="C26" s="83" t="s">
        <v>70</v>
      </c>
      <c r="D26" s="84"/>
    </row>
    <row r="27" ht="22.75" customHeight="1" spans="1:4">
      <c r="A27" s="83"/>
      <c r="B27" s="86"/>
      <c r="C27" s="83" t="s">
        <v>71</v>
      </c>
      <c r="D27" s="84"/>
    </row>
    <row r="28" ht="22.75" customHeight="1" spans="1:4">
      <c r="A28" s="87"/>
      <c r="B28" s="88"/>
      <c r="C28" s="83" t="s">
        <v>72</v>
      </c>
      <c r="D28" s="84"/>
    </row>
    <row r="29" ht="22.75" customHeight="1" spans="1:4">
      <c r="A29" s="87"/>
      <c r="B29" s="88"/>
      <c r="C29" s="83" t="s">
        <v>73</v>
      </c>
      <c r="D29" s="84"/>
    </row>
    <row r="30" ht="22.75" customHeight="1" spans="1:4">
      <c r="A30" s="87"/>
      <c r="B30" s="88"/>
      <c r="C30" s="83" t="s">
        <v>74</v>
      </c>
      <c r="D30" s="84"/>
    </row>
    <row r="31" ht="22.75" customHeight="1" spans="1:4">
      <c r="A31" s="87"/>
      <c r="B31" s="88"/>
      <c r="C31" s="83" t="s">
        <v>75</v>
      </c>
      <c r="D31" s="84"/>
    </row>
    <row r="32" ht="22.75" customHeight="1" spans="1:4">
      <c r="A32" s="87"/>
      <c r="B32" s="88"/>
      <c r="C32" s="83" t="s">
        <v>76</v>
      </c>
      <c r="D32" s="84"/>
    </row>
    <row r="33" ht="22.75" customHeight="1" spans="1:4">
      <c r="A33" s="83"/>
      <c r="B33" s="83"/>
      <c r="C33" s="83" t="s">
        <v>77</v>
      </c>
      <c r="D33" s="84"/>
    </row>
    <row r="34" ht="22.75" customHeight="1" spans="1:4">
      <c r="A34" s="83"/>
      <c r="B34" s="83"/>
      <c r="C34" s="83" t="s">
        <v>78</v>
      </c>
      <c r="D34" s="84"/>
    </row>
    <row r="35" ht="22.75" customHeight="1" spans="1:4">
      <c r="A35" s="83"/>
      <c r="B35" s="83"/>
      <c r="C35" s="83" t="s">
        <v>79</v>
      </c>
      <c r="D35" s="84"/>
    </row>
    <row r="36" ht="22.75" customHeight="1" spans="1:4">
      <c r="A36" s="83"/>
      <c r="B36" s="83"/>
      <c r="C36" s="83"/>
      <c r="D36" s="83"/>
    </row>
    <row r="37" ht="22.75" customHeight="1" spans="1:4">
      <c r="A37" s="83"/>
      <c r="B37" s="83"/>
      <c r="C37" s="83"/>
      <c r="D37" s="83"/>
    </row>
    <row r="38" ht="22.75" customHeight="1" spans="1:4">
      <c r="A38" s="83"/>
      <c r="B38" s="83"/>
      <c r="C38" s="83"/>
      <c r="D38" s="83"/>
    </row>
    <row r="39" ht="22.75" customHeight="1" spans="1:4">
      <c r="A39" s="87" t="s">
        <v>80</v>
      </c>
      <c r="B39" s="88">
        <f>SUM(B6:B14)</f>
        <v>10601964.1065</v>
      </c>
      <c r="C39" s="87" t="s">
        <v>81</v>
      </c>
      <c r="D39" s="88">
        <f>SUM(D6:D38)</f>
        <v>10601964.1065</v>
      </c>
    </row>
    <row r="40" ht="22.75" customHeight="1" spans="1:4">
      <c r="A40" s="87" t="s">
        <v>82</v>
      </c>
      <c r="B40" s="88"/>
      <c r="C40" s="87" t="s">
        <v>83</v>
      </c>
      <c r="D40" s="88"/>
    </row>
    <row r="41" ht="22.75" customHeight="1" spans="1:4">
      <c r="A41" s="87" t="s">
        <v>84</v>
      </c>
      <c r="B41" s="86"/>
      <c r="C41" s="83"/>
      <c r="D41" s="86"/>
    </row>
    <row r="42" ht="22.75" customHeight="1" spans="1:4">
      <c r="A42" s="87" t="s">
        <v>85</v>
      </c>
      <c r="B42" s="88">
        <f>B39+B40</f>
        <v>10601964.1065</v>
      </c>
      <c r="C42" s="87" t="s">
        <v>86</v>
      </c>
      <c r="D42" s="88">
        <f>D39+D40</f>
        <v>10601964.1065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B7" sqref="B7"/>
    </sheetView>
  </sheetViews>
  <sheetFormatPr defaultColWidth="7.875" defaultRowHeight="12.75" customHeight="1" outlineLevelCol="2"/>
  <cols>
    <col min="1" max="1" width="39.5" style="16" customWidth="1"/>
    <col min="2" max="2" width="35.625" style="16" customWidth="1"/>
    <col min="3" max="3" width="27.375" style="16" customWidth="1"/>
    <col min="4" max="16384" width="7.875" style="15"/>
  </cols>
  <sheetData>
    <row r="1" ht="24.75" customHeight="1" spans="1:1">
      <c r="A1" s="24"/>
    </row>
    <row r="2" ht="24.75" customHeight="1" spans="1:2">
      <c r="A2" s="18" t="s">
        <v>87</v>
      </c>
      <c r="B2" s="18"/>
    </row>
    <row r="3" ht="24.75" customHeight="1" spans="1:2">
      <c r="A3" s="73"/>
      <c r="B3" s="19" t="s">
        <v>36</v>
      </c>
    </row>
    <row r="4" ht="24" customHeight="1" spans="1:2">
      <c r="A4" s="28" t="s">
        <v>39</v>
      </c>
      <c r="B4" s="28" t="s">
        <v>40</v>
      </c>
    </row>
    <row r="5" s="15" customFormat="1" ht="25" customHeight="1" spans="1:3">
      <c r="A5" s="74" t="s">
        <v>88</v>
      </c>
      <c r="B5" s="75">
        <f>B6+B7</f>
        <v>10601964.1065</v>
      </c>
      <c r="C5" s="16"/>
    </row>
    <row r="6" s="15" customFormat="1" ht="25" customHeight="1" spans="1:3">
      <c r="A6" s="76" t="s">
        <v>89</v>
      </c>
      <c r="B6" s="77">
        <f>4722834.5965+0.01+49250-169294.13+168079.68-405332.72-201095.35-108478.44-303999.54</f>
        <v>3751964.1065</v>
      </c>
      <c r="C6" s="16"/>
    </row>
    <row r="7" s="15" customFormat="1" ht="25" customHeight="1" spans="1:3">
      <c r="A7" s="76" t="s">
        <v>90</v>
      </c>
      <c r="B7" s="77">
        <f>4050000+400000+2400000</f>
        <v>6850000</v>
      </c>
      <c r="C7" s="16"/>
    </row>
    <row r="8" s="15" customFormat="1" ht="25" customHeight="1" spans="1:3">
      <c r="A8" s="74" t="s">
        <v>91</v>
      </c>
      <c r="B8" s="77">
        <f>B9+B10</f>
        <v>0</v>
      </c>
      <c r="C8" s="16"/>
    </row>
    <row r="9" s="15" customFormat="1" ht="25" customHeight="1" spans="1:3">
      <c r="A9" s="76" t="s">
        <v>89</v>
      </c>
      <c r="B9" s="77"/>
      <c r="C9" s="16"/>
    </row>
    <row r="10" s="15" customFormat="1" ht="25" customHeight="1" spans="1:3">
      <c r="A10" s="76" t="s">
        <v>90</v>
      </c>
      <c r="B10" s="77"/>
      <c r="C10" s="16"/>
    </row>
    <row r="11" s="15" customFormat="1" ht="25" customHeight="1" spans="1:3">
      <c r="A11" s="74" t="s">
        <v>92</v>
      </c>
      <c r="B11" s="77"/>
      <c r="C11" s="16"/>
    </row>
    <row r="12" s="15" customFormat="1" ht="25" customHeight="1" spans="1:3">
      <c r="A12" s="76" t="s">
        <v>89</v>
      </c>
      <c r="B12" s="77"/>
      <c r="C12" s="16"/>
    </row>
    <row r="13" s="15" customFormat="1" ht="25" customHeight="1" spans="1:3">
      <c r="A13" s="76" t="s">
        <v>90</v>
      </c>
      <c r="B13" s="77"/>
      <c r="C13" s="16"/>
    </row>
    <row r="14" s="15" customFormat="1" ht="25" customHeight="1" spans="1:3">
      <c r="A14" s="74" t="s">
        <v>93</v>
      </c>
      <c r="B14" s="77">
        <f>SUM(B15:B17)</f>
        <v>0</v>
      </c>
      <c r="C14" s="16"/>
    </row>
    <row r="15" s="15" customFormat="1" ht="25" customHeight="1" spans="1:3">
      <c r="A15" s="76" t="s">
        <v>94</v>
      </c>
      <c r="B15" s="77"/>
      <c r="C15" s="16"/>
    </row>
    <row r="16" s="15" customFormat="1" ht="25" customHeight="1" spans="1:3">
      <c r="A16" s="76" t="s">
        <v>95</v>
      </c>
      <c r="B16" s="77"/>
      <c r="C16" s="16"/>
    </row>
    <row r="17" s="15" customFormat="1" ht="25" customHeight="1" spans="1:3">
      <c r="A17" s="76" t="s">
        <v>96</v>
      </c>
      <c r="B17" s="77"/>
      <c r="C17" s="16"/>
    </row>
    <row r="18" s="15" customFormat="1" ht="25" customHeight="1" spans="1:3">
      <c r="A18" s="74" t="s">
        <v>97</v>
      </c>
      <c r="B18" s="77"/>
      <c r="C18" s="16"/>
    </row>
    <row r="19" s="15" customFormat="1" ht="25" customHeight="1" spans="1:3">
      <c r="A19" s="74" t="s">
        <v>98</v>
      </c>
      <c r="B19" s="77"/>
      <c r="C19" s="16"/>
    </row>
    <row r="20" s="15" customFormat="1" ht="25" customHeight="1" spans="1:3">
      <c r="A20" s="74" t="s">
        <v>99</v>
      </c>
      <c r="B20" s="77"/>
      <c r="C20" s="16"/>
    </row>
    <row r="21" s="15" customFormat="1" ht="25" customHeight="1" spans="1:3">
      <c r="A21" s="74" t="s">
        <v>100</v>
      </c>
      <c r="B21" s="77"/>
      <c r="C21" s="16"/>
    </row>
    <row r="22" s="15" customFormat="1" ht="25" customHeight="1" spans="1:3">
      <c r="A22" s="74" t="s">
        <v>101</v>
      </c>
      <c r="B22" s="75">
        <f>B23+B26+B29+B30</f>
        <v>0</v>
      </c>
      <c r="C22" s="16"/>
    </row>
    <row r="23" s="15" customFormat="1" ht="25" customHeight="1" spans="1:3">
      <c r="A23" s="76" t="s">
        <v>102</v>
      </c>
      <c r="B23" s="75">
        <f>B24+B25</f>
        <v>0</v>
      </c>
      <c r="C23" s="16"/>
    </row>
    <row r="24" s="15" customFormat="1" ht="25" customHeight="1" spans="1:3">
      <c r="A24" s="76" t="s">
        <v>103</v>
      </c>
      <c r="B24" s="75"/>
      <c r="C24" s="16"/>
    </row>
    <row r="25" s="15" customFormat="1" ht="25" customHeight="1" spans="1:3">
      <c r="A25" s="76" t="s">
        <v>104</v>
      </c>
      <c r="B25" s="75"/>
      <c r="C25" s="16"/>
    </row>
    <row r="26" s="15" customFormat="1" ht="25" customHeight="1" spans="1:3">
      <c r="A26" s="76" t="s">
        <v>105</v>
      </c>
      <c r="B26" s="75">
        <f>B27+B28</f>
        <v>0</v>
      </c>
      <c r="C26" s="16"/>
    </row>
    <row r="27" s="15" customFormat="1" ht="25" customHeight="1" spans="1:3">
      <c r="A27" s="76" t="s">
        <v>106</v>
      </c>
      <c r="B27" s="75"/>
      <c r="C27" s="16"/>
    </row>
    <row r="28" s="15" customFormat="1" ht="25" customHeight="1" spans="1:3">
      <c r="A28" s="76" t="s">
        <v>107</v>
      </c>
      <c r="B28" s="75"/>
      <c r="C28" s="16"/>
    </row>
    <row r="29" s="15" customFormat="1" ht="25" customHeight="1" spans="1:3">
      <c r="A29" s="76" t="s">
        <v>108</v>
      </c>
      <c r="B29" s="75"/>
      <c r="C29" s="16"/>
    </row>
    <row r="30" s="15" customFormat="1" ht="25" customHeight="1" spans="1:3">
      <c r="A30" s="76" t="s">
        <v>109</v>
      </c>
      <c r="B30" s="75"/>
      <c r="C30" s="16"/>
    </row>
    <row r="31" ht="25" customHeight="1" spans="1:2">
      <c r="A31" s="78"/>
      <c r="B31" s="75"/>
    </row>
    <row r="32" s="15" customFormat="1" ht="25" customHeight="1" spans="1:3">
      <c r="A32" s="79" t="s">
        <v>110</v>
      </c>
      <c r="B32" s="80">
        <f>B5+B8+B14+B18+B19+B20+B21+B22</f>
        <v>10601964.1065</v>
      </c>
      <c r="C32" s="16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A12" workbookViewId="0">
      <selection activeCell="I12" sqref="I12"/>
    </sheetView>
  </sheetViews>
  <sheetFormatPr defaultColWidth="10" defaultRowHeight="13.5" outlineLevelCol="5"/>
  <cols>
    <col min="1" max="1" width="13.625" customWidth="1"/>
    <col min="2" max="2" width="24.125" customWidth="1"/>
    <col min="3" max="3" width="15.0666666666667" customWidth="1"/>
    <col min="4" max="4" width="13.7" customWidth="1"/>
    <col min="5" max="5" width="13.3" customWidth="1"/>
    <col min="6" max="6" width="12.625" customWidth="1"/>
  </cols>
  <sheetData>
    <row r="1" ht="14.3" customHeight="1" spans="1:6">
      <c r="A1" s="8"/>
      <c r="B1" s="8"/>
      <c r="C1" s="8"/>
      <c r="D1" s="8"/>
      <c r="E1" s="8"/>
      <c r="F1" s="8"/>
    </row>
    <row r="2" ht="39.85" customHeight="1" spans="1:6">
      <c r="A2" s="9" t="s">
        <v>111</v>
      </c>
      <c r="B2" s="9"/>
      <c r="C2" s="9"/>
      <c r="D2" s="9"/>
      <c r="E2" s="9"/>
      <c r="F2" s="9"/>
    </row>
    <row r="3" ht="22.75" customHeight="1" spans="1:6">
      <c r="A3" s="10"/>
      <c r="B3" s="10"/>
      <c r="C3" s="10"/>
      <c r="D3" s="10"/>
      <c r="E3" s="10"/>
      <c r="F3" s="10" t="s">
        <v>36</v>
      </c>
    </row>
    <row r="4" ht="22.75" customHeight="1" spans="1:6">
      <c r="A4" s="67" t="s">
        <v>112</v>
      </c>
      <c r="B4" s="67" t="s">
        <v>113</v>
      </c>
      <c r="C4" s="67" t="s">
        <v>114</v>
      </c>
      <c r="D4" s="67" t="s">
        <v>115</v>
      </c>
      <c r="E4" s="67" t="s">
        <v>116</v>
      </c>
      <c r="F4" s="67" t="s">
        <v>117</v>
      </c>
    </row>
    <row r="5" ht="22.75" customHeight="1" spans="1:6">
      <c r="A5" s="68" t="s">
        <v>118</v>
      </c>
      <c r="B5" s="68"/>
      <c r="C5" s="35">
        <f>C6+C14+C26</f>
        <v>10601964.1065</v>
      </c>
      <c r="D5" s="35">
        <f>D6+D14+D26</f>
        <v>3701964.1065</v>
      </c>
      <c r="E5" s="35">
        <f>E6+E14+E26</f>
        <v>6900000</v>
      </c>
      <c r="F5" s="69"/>
    </row>
    <row r="6" ht="24" customHeight="1" spans="1:6">
      <c r="A6" s="48" t="s">
        <v>119</v>
      </c>
      <c r="B6" s="48" t="s">
        <v>120</v>
      </c>
      <c r="C6" s="35">
        <f t="shared" ref="C6:C13" si="0">D6+E6</f>
        <v>3131725.7065</v>
      </c>
      <c r="D6" s="35">
        <f>SUM(D7:D13)</f>
        <v>3131725.7065</v>
      </c>
      <c r="E6" s="70"/>
      <c r="F6" s="69"/>
    </row>
    <row r="7" ht="24" customHeight="1" spans="1:6">
      <c r="A7" s="49" t="s">
        <v>121</v>
      </c>
      <c r="B7" s="49" t="s">
        <v>122</v>
      </c>
      <c r="C7" s="36">
        <f t="shared" si="0"/>
        <v>1185080.4</v>
      </c>
      <c r="D7" s="71">
        <v>1185080.4</v>
      </c>
      <c r="E7" s="70"/>
      <c r="F7" s="69"/>
    </row>
    <row r="8" ht="24" customHeight="1" spans="1:6">
      <c r="A8" s="49" t="s">
        <v>123</v>
      </c>
      <c r="B8" s="49" t="s">
        <v>124</v>
      </c>
      <c r="C8" s="36">
        <f t="shared" si="0"/>
        <v>537274.78</v>
      </c>
      <c r="D8" s="71">
        <f>657318.9+0.01-120044.13</f>
        <v>537274.78</v>
      </c>
      <c r="E8" s="71"/>
      <c r="F8" s="72"/>
    </row>
    <row r="9" ht="24" customHeight="1" spans="1:6">
      <c r="A9" s="49" t="s">
        <v>125</v>
      </c>
      <c r="B9" s="49" t="s">
        <v>126</v>
      </c>
      <c r="C9" s="36">
        <f t="shared" si="0"/>
        <v>536415</v>
      </c>
      <c r="D9" s="71">
        <v>536415</v>
      </c>
      <c r="E9" s="71"/>
      <c r="F9" s="55"/>
    </row>
    <row r="10" ht="24" customHeight="1" spans="1:6">
      <c r="A10" s="49" t="s">
        <v>127</v>
      </c>
      <c r="B10" s="49" t="s">
        <v>128</v>
      </c>
      <c r="C10" s="36">
        <f t="shared" si="0"/>
        <v>460000.8</v>
      </c>
      <c r="D10" s="71">
        <v>460000.8</v>
      </c>
      <c r="E10" s="71"/>
      <c r="F10" s="55"/>
    </row>
    <row r="11" ht="24" customHeight="1" spans="1:6">
      <c r="A11" s="49" t="s">
        <v>129</v>
      </c>
      <c r="B11" s="49" t="s">
        <v>130</v>
      </c>
      <c r="C11" s="36">
        <f t="shared" si="0"/>
        <v>168079.68</v>
      </c>
      <c r="D11" s="71">
        <f>168079.68</f>
        <v>168079.68</v>
      </c>
      <c r="E11" s="71"/>
      <c r="F11" s="55"/>
    </row>
    <row r="12" ht="24" customHeight="1" spans="1:6">
      <c r="A12" s="49" t="s">
        <v>131</v>
      </c>
      <c r="B12" s="49" t="s">
        <v>132</v>
      </c>
      <c r="C12" s="36">
        <f t="shared" si="0"/>
        <v>227257.065</v>
      </c>
      <c r="D12" s="71">
        <v>227257.065</v>
      </c>
      <c r="E12" s="71"/>
      <c r="F12" s="55"/>
    </row>
    <row r="13" ht="24" customHeight="1" spans="1:6">
      <c r="A13" s="49" t="s">
        <v>133</v>
      </c>
      <c r="B13" s="49" t="s">
        <v>134</v>
      </c>
      <c r="C13" s="36">
        <f t="shared" si="0"/>
        <v>17617.9815</v>
      </c>
      <c r="D13" s="71">
        <v>17617.9815</v>
      </c>
      <c r="E13" s="71"/>
      <c r="F13" s="55"/>
    </row>
    <row r="14" ht="24" customHeight="1" spans="1:6">
      <c r="A14" s="48" t="s">
        <v>135</v>
      </c>
      <c r="B14" s="48" t="s">
        <v>136</v>
      </c>
      <c r="C14" s="35">
        <f t="shared" ref="C14:C33" si="1">D14+E14</f>
        <v>363221.9</v>
      </c>
      <c r="D14" s="35">
        <f>SUM(D15:D25)</f>
        <v>313221.9</v>
      </c>
      <c r="E14" s="70">
        <f>SUM(E15:E25)</f>
        <v>50000</v>
      </c>
      <c r="F14" s="55"/>
    </row>
    <row r="15" ht="24" customHeight="1" spans="1:6">
      <c r="A15" s="49" t="s">
        <v>137</v>
      </c>
      <c r="B15" s="49" t="s">
        <v>138</v>
      </c>
      <c r="C15" s="36">
        <f t="shared" si="1"/>
        <v>59000</v>
      </c>
      <c r="D15" s="71">
        <v>44000</v>
      </c>
      <c r="E15" s="71">
        <v>15000</v>
      </c>
      <c r="F15" s="55"/>
    </row>
    <row r="16" ht="24" customHeight="1" spans="1:6">
      <c r="A16" s="49" t="s">
        <v>139</v>
      </c>
      <c r="B16" s="49" t="s">
        <v>140</v>
      </c>
      <c r="C16" s="36">
        <f t="shared" si="1"/>
        <v>23000</v>
      </c>
      <c r="D16" s="71">
        <v>12000</v>
      </c>
      <c r="E16" s="71">
        <v>11000</v>
      </c>
      <c r="F16" s="55"/>
    </row>
    <row r="17" ht="24" customHeight="1" spans="1:6">
      <c r="A17" s="49" t="s">
        <v>141</v>
      </c>
      <c r="B17" s="49" t="s">
        <v>142</v>
      </c>
      <c r="C17" s="36">
        <f t="shared" si="1"/>
        <v>6000</v>
      </c>
      <c r="D17" s="71">
        <v>6000</v>
      </c>
      <c r="E17" s="71"/>
      <c r="F17" s="55"/>
    </row>
    <row r="18" ht="24" customHeight="1" spans="1:6">
      <c r="A18" s="49" t="s">
        <v>143</v>
      </c>
      <c r="B18" s="49" t="s">
        <v>144</v>
      </c>
      <c r="C18" s="36">
        <f t="shared" si="1"/>
        <v>12000</v>
      </c>
      <c r="D18" s="71">
        <v>9000</v>
      </c>
      <c r="E18" s="71">
        <v>3000</v>
      </c>
      <c r="F18" s="55"/>
    </row>
    <row r="19" ht="24" customHeight="1" spans="1:6">
      <c r="A19" s="49" t="s">
        <v>145</v>
      </c>
      <c r="B19" s="49" t="s">
        <v>146</v>
      </c>
      <c r="C19" s="36">
        <f t="shared" si="1"/>
        <v>52000</v>
      </c>
      <c r="D19" s="71">
        <v>32000</v>
      </c>
      <c r="E19" s="71">
        <v>20000</v>
      </c>
      <c r="F19" s="55"/>
    </row>
    <row r="20" ht="24" customHeight="1" spans="1:6">
      <c r="A20" s="49" t="s">
        <v>147</v>
      </c>
      <c r="B20" s="49" t="s">
        <v>148</v>
      </c>
      <c r="C20" s="36">
        <f t="shared" si="1"/>
        <v>6000</v>
      </c>
      <c r="D20" s="71">
        <v>5000</v>
      </c>
      <c r="E20" s="71">
        <v>1000</v>
      </c>
      <c r="F20" s="55"/>
    </row>
    <row r="21" ht="24" customHeight="1" spans="1:6">
      <c r="A21" s="49" t="s">
        <v>149</v>
      </c>
      <c r="B21" s="49" t="s">
        <v>150</v>
      </c>
      <c r="C21" s="36">
        <f t="shared" si="1"/>
        <v>15000</v>
      </c>
      <c r="D21" s="71">
        <v>15000</v>
      </c>
      <c r="E21" s="71"/>
      <c r="F21" s="55"/>
    </row>
    <row r="22" ht="24" customHeight="1" spans="1:6">
      <c r="A22" s="49" t="s">
        <v>151</v>
      </c>
      <c r="B22" s="49" t="s">
        <v>152</v>
      </c>
      <c r="C22" s="36">
        <f t="shared" si="1"/>
        <v>40630.59</v>
      </c>
      <c r="D22" s="71">
        <v>40630.59</v>
      </c>
      <c r="E22" s="71"/>
      <c r="F22" s="55"/>
    </row>
    <row r="23" ht="24" customHeight="1" spans="1:6">
      <c r="A23" s="49" t="s">
        <v>153</v>
      </c>
      <c r="B23" s="49" t="s">
        <v>154</v>
      </c>
      <c r="C23" s="36">
        <f t="shared" si="1"/>
        <v>59791.31</v>
      </c>
      <c r="D23" s="71">
        <v>59791.31</v>
      </c>
      <c r="E23" s="71"/>
      <c r="F23" s="55"/>
    </row>
    <row r="24" ht="24" customHeight="1" spans="1:6">
      <c r="A24" s="49" t="s">
        <v>155</v>
      </c>
      <c r="B24" s="51" t="s">
        <v>156</v>
      </c>
      <c r="C24" s="36">
        <f t="shared" si="1"/>
        <v>82800</v>
      </c>
      <c r="D24" s="71">
        <v>82800</v>
      </c>
      <c r="E24" s="71"/>
      <c r="F24" s="55"/>
    </row>
    <row r="25" ht="24" customHeight="1" spans="1:6">
      <c r="A25" s="49" t="s">
        <v>157</v>
      </c>
      <c r="B25" s="49" t="s">
        <v>158</v>
      </c>
      <c r="C25" s="36">
        <f t="shared" si="1"/>
        <v>7000</v>
      </c>
      <c r="D25" s="71">
        <v>7000</v>
      </c>
      <c r="E25" s="71"/>
      <c r="F25" s="55"/>
    </row>
    <row r="26" ht="24" customHeight="1" spans="1:6">
      <c r="A26" s="48" t="s">
        <v>159</v>
      </c>
      <c r="B26" s="48" t="s">
        <v>160</v>
      </c>
      <c r="C26" s="35">
        <f t="shared" si="1"/>
        <v>7107016.5</v>
      </c>
      <c r="D26" s="35">
        <f>SUM(D27:D29)</f>
        <v>257016.5</v>
      </c>
      <c r="E26" s="35">
        <f>SUM(E27:E29)</f>
        <v>6850000</v>
      </c>
      <c r="F26" s="55"/>
    </row>
    <row r="27" ht="24" customHeight="1" spans="1:6">
      <c r="A27" s="49" t="s">
        <v>161</v>
      </c>
      <c r="B27" s="49" t="s">
        <v>162</v>
      </c>
      <c r="C27" s="36">
        <f t="shared" si="1"/>
        <v>136740.5</v>
      </c>
      <c r="D27" s="71">
        <v>136740.5</v>
      </c>
      <c r="E27" s="71"/>
      <c r="F27" s="55"/>
    </row>
    <row r="28" ht="24" customHeight="1" spans="1:6">
      <c r="A28" s="49" t="s">
        <v>163</v>
      </c>
      <c r="B28" s="49" t="s">
        <v>164</v>
      </c>
      <c r="C28" s="36">
        <f t="shared" si="1"/>
        <v>120276</v>
      </c>
      <c r="D28" s="71">
        <v>120276</v>
      </c>
      <c r="E28" s="71"/>
      <c r="F28" s="55"/>
    </row>
    <row r="29" ht="24" customHeight="1" spans="1:6">
      <c r="A29" s="49" t="s">
        <v>165</v>
      </c>
      <c r="B29" s="49" t="s">
        <v>166</v>
      </c>
      <c r="C29" s="36"/>
      <c r="D29" s="71"/>
      <c r="E29" s="71">
        <f>4050000+400000+2400000</f>
        <v>6850000</v>
      </c>
      <c r="F29" s="55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2" workbookViewId="0">
      <selection activeCell="B8" sqref="B8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8"/>
      <c r="B1" s="8"/>
      <c r="C1" s="8"/>
      <c r="D1" s="8"/>
      <c r="E1" s="8"/>
      <c r="F1" s="8"/>
      <c r="G1" s="8"/>
    </row>
    <row r="2" ht="39.85" customHeight="1" spans="1:7">
      <c r="A2" s="9" t="s">
        <v>167</v>
      </c>
      <c r="B2" s="9"/>
      <c r="C2" s="9"/>
      <c r="D2" s="9"/>
      <c r="E2" s="8"/>
      <c r="F2" s="8"/>
      <c r="G2" s="8"/>
    </row>
    <row r="3" ht="22.75" customHeight="1" spans="1:7">
      <c r="A3" s="10"/>
      <c r="B3" s="10"/>
      <c r="C3" s="44" t="s">
        <v>36</v>
      </c>
      <c r="D3" s="44"/>
      <c r="E3" s="10"/>
      <c r="F3" s="10"/>
      <c r="G3" s="10"/>
    </row>
    <row r="4" ht="22.75" customHeight="1" spans="1:7">
      <c r="A4" s="58" t="s">
        <v>37</v>
      </c>
      <c r="B4" s="58"/>
      <c r="C4" s="58" t="s">
        <v>38</v>
      </c>
      <c r="D4" s="58"/>
      <c r="E4" s="10"/>
      <c r="F4" s="10"/>
      <c r="G4" s="10"/>
    </row>
    <row r="5" ht="22.75" customHeight="1" spans="1:7">
      <c r="A5" s="58" t="s">
        <v>39</v>
      </c>
      <c r="B5" s="58" t="s">
        <v>40</v>
      </c>
      <c r="C5" s="58" t="s">
        <v>39</v>
      </c>
      <c r="D5" s="58" t="s">
        <v>118</v>
      </c>
      <c r="E5" s="10"/>
      <c r="F5" s="10"/>
      <c r="G5" s="10"/>
    </row>
    <row r="6" ht="22.75" customHeight="1" spans="1:7">
      <c r="A6" s="13" t="s">
        <v>168</v>
      </c>
      <c r="B6" s="63">
        <f>SUM(B7:B9)</f>
        <v>10601964.1065</v>
      </c>
      <c r="C6" s="13" t="s">
        <v>169</v>
      </c>
      <c r="D6" s="63">
        <f>D14+D16+D19+D26</f>
        <v>10601964.1065</v>
      </c>
      <c r="E6" s="10"/>
      <c r="F6" s="10"/>
      <c r="G6" s="10"/>
    </row>
    <row r="7" ht="22.75" customHeight="1" spans="1:7">
      <c r="A7" s="13" t="s">
        <v>170</v>
      </c>
      <c r="B7" s="63">
        <f>4722834.5965+4050000+400000+2400000+0.01+49250-169294.13+168079.68-405332.72-201095.35-108478.44-303999.54</f>
        <v>10601964.1065</v>
      </c>
      <c r="C7" s="13" t="s">
        <v>171</v>
      </c>
      <c r="D7" s="63"/>
      <c r="E7" s="10"/>
      <c r="F7" s="10"/>
      <c r="G7" s="10"/>
    </row>
    <row r="8" ht="22.75" customHeight="1" spans="1:7">
      <c r="A8" s="13" t="s">
        <v>172</v>
      </c>
      <c r="B8" s="63"/>
      <c r="C8" s="13" t="s">
        <v>173</v>
      </c>
      <c r="D8" s="63"/>
      <c r="E8" s="10"/>
      <c r="F8" s="10"/>
      <c r="G8" s="10"/>
    </row>
    <row r="9" ht="22.75" customHeight="1" spans="1:7">
      <c r="A9" s="13" t="s">
        <v>174</v>
      </c>
      <c r="B9" s="63"/>
      <c r="C9" s="13" t="s">
        <v>175</v>
      </c>
      <c r="D9" s="63"/>
      <c r="E9" s="10"/>
      <c r="F9" s="10"/>
      <c r="G9" s="10"/>
    </row>
    <row r="10" ht="22.75" customHeight="1" spans="1:7">
      <c r="A10" s="13"/>
      <c r="B10" s="61"/>
      <c r="C10" s="13" t="s">
        <v>176</v>
      </c>
      <c r="D10" s="63"/>
      <c r="E10" s="10"/>
      <c r="F10" s="10"/>
      <c r="G10" s="10"/>
    </row>
    <row r="11" ht="22.75" customHeight="1" spans="1:7">
      <c r="A11" s="13"/>
      <c r="B11" s="61"/>
      <c r="C11" s="13" t="s">
        <v>177</v>
      </c>
      <c r="D11" s="63"/>
      <c r="E11" s="10"/>
      <c r="F11" s="10"/>
      <c r="G11" s="10"/>
    </row>
    <row r="12" ht="22.75" customHeight="1" spans="1:7">
      <c r="A12" s="13"/>
      <c r="B12" s="61"/>
      <c r="C12" s="13" t="s">
        <v>178</v>
      </c>
      <c r="D12" s="63"/>
      <c r="E12" s="10"/>
      <c r="F12" s="10"/>
      <c r="G12" s="10"/>
    </row>
    <row r="13" ht="22.75" customHeight="1" spans="1:7">
      <c r="A13" s="40"/>
      <c r="B13" s="62"/>
      <c r="C13" s="13" t="s">
        <v>179</v>
      </c>
      <c r="D13" s="63"/>
      <c r="E13" s="10"/>
      <c r="F13" s="10"/>
      <c r="G13" s="10"/>
    </row>
    <row r="14" ht="22.75" customHeight="1" spans="1:7">
      <c r="A14" s="13"/>
      <c r="B14" s="61"/>
      <c r="C14" s="13" t="s">
        <v>180</v>
      </c>
      <c r="D14" s="63">
        <f>989540.9915-201095.35+168079.68-405332.72-108478.44</f>
        <v>442714.1615</v>
      </c>
      <c r="E14" s="10"/>
      <c r="F14" s="10"/>
      <c r="G14" s="43"/>
    </row>
    <row r="15" ht="22.75" customHeight="1" spans="1:7">
      <c r="A15" s="13"/>
      <c r="B15" s="61"/>
      <c r="C15" s="13" t="s">
        <v>181</v>
      </c>
      <c r="D15" s="63"/>
      <c r="E15" s="10"/>
      <c r="F15" s="10"/>
      <c r="G15" s="10"/>
    </row>
    <row r="16" ht="22.75" customHeight="1" spans="1:7">
      <c r="A16" s="13"/>
      <c r="B16" s="61"/>
      <c r="C16" s="13" t="s">
        <v>182</v>
      </c>
      <c r="D16" s="63">
        <v>227257.065</v>
      </c>
      <c r="E16" s="10"/>
      <c r="F16" s="10"/>
      <c r="G16" s="10"/>
    </row>
    <row r="17" ht="22.75" customHeight="1" spans="1:7">
      <c r="A17" s="13"/>
      <c r="B17" s="61"/>
      <c r="C17" s="13" t="s">
        <v>183</v>
      </c>
      <c r="D17" s="63"/>
      <c r="E17" s="10"/>
      <c r="F17" s="10"/>
      <c r="G17" s="10"/>
    </row>
    <row r="18" ht="22.75" customHeight="1" spans="1:7">
      <c r="A18" s="13"/>
      <c r="B18" s="61"/>
      <c r="C18" s="13" t="s">
        <v>184</v>
      </c>
      <c r="D18" s="63"/>
      <c r="E18" s="10"/>
      <c r="F18" s="10"/>
      <c r="G18" s="10"/>
    </row>
    <row r="19" ht="22.75" customHeight="1" spans="1:7">
      <c r="A19" s="13"/>
      <c r="B19" s="13"/>
      <c r="C19" s="13" t="s">
        <v>185</v>
      </c>
      <c r="D19" s="63">
        <f>3202037+4050000+400000+2400000+0.01+49250-169294.13</f>
        <v>9931992.88</v>
      </c>
      <c r="E19" s="10"/>
      <c r="F19" s="10"/>
      <c r="G19" s="10"/>
    </row>
    <row r="20" ht="22.75" customHeight="1" spans="1:7">
      <c r="A20" s="13"/>
      <c r="B20" s="13"/>
      <c r="C20" s="13" t="s">
        <v>186</v>
      </c>
      <c r="D20" s="63"/>
      <c r="E20" s="10"/>
      <c r="F20" s="10"/>
      <c r="G20" s="10"/>
    </row>
    <row r="21" ht="22.75" customHeight="1" spans="1:7">
      <c r="A21" s="13"/>
      <c r="B21" s="13"/>
      <c r="C21" s="13" t="s">
        <v>187</v>
      </c>
      <c r="D21" s="63"/>
      <c r="E21" s="10"/>
      <c r="F21" s="10"/>
      <c r="G21" s="10"/>
    </row>
    <row r="22" ht="22.75" customHeight="1" spans="1:7">
      <c r="A22" s="13"/>
      <c r="B22" s="13"/>
      <c r="C22" s="13" t="s">
        <v>188</v>
      </c>
      <c r="D22" s="63"/>
      <c r="E22" s="10"/>
      <c r="F22" s="10"/>
      <c r="G22" s="10"/>
    </row>
    <row r="23" ht="22.75" customHeight="1" spans="1:7">
      <c r="A23" s="13"/>
      <c r="B23" s="13"/>
      <c r="C23" s="13" t="s">
        <v>189</v>
      </c>
      <c r="D23" s="63"/>
      <c r="E23" s="10"/>
      <c r="F23" s="10"/>
      <c r="G23" s="10"/>
    </row>
    <row r="24" ht="22.75" customHeight="1" spans="1:7">
      <c r="A24" s="13"/>
      <c r="B24" s="13"/>
      <c r="C24" s="13" t="s">
        <v>190</v>
      </c>
      <c r="D24" s="63"/>
      <c r="E24" s="10"/>
      <c r="F24" s="10"/>
      <c r="G24" s="10"/>
    </row>
    <row r="25" ht="22.75" customHeight="1" spans="1:7">
      <c r="A25" s="13"/>
      <c r="B25" s="13"/>
      <c r="C25" s="13" t="s">
        <v>191</v>
      </c>
      <c r="D25" s="63"/>
      <c r="E25" s="10"/>
      <c r="F25" s="10"/>
      <c r="G25" s="10"/>
    </row>
    <row r="26" ht="22.75" customHeight="1" spans="1:7">
      <c r="A26" s="13"/>
      <c r="B26" s="13"/>
      <c r="C26" s="13" t="s">
        <v>192</v>
      </c>
      <c r="D26" s="63"/>
      <c r="E26" s="10"/>
      <c r="F26" s="10"/>
      <c r="G26" s="10"/>
    </row>
    <row r="27" ht="22.75" customHeight="1" spans="1:7">
      <c r="A27" s="13"/>
      <c r="B27" s="13"/>
      <c r="C27" s="13" t="s">
        <v>193</v>
      </c>
      <c r="D27" s="63"/>
      <c r="E27" s="10"/>
      <c r="F27" s="10"/>
      <c r="G27" s="10"/>
    </row>
    <row r="28" ht="22.75" customHeight="1" spans="1:7">
      <c r="A28" s="13"/>
      <c r="B28" s="13"/>
      <c r="C28" s="13" t="s">
        <v>194</v>
      </c>
      <c r="D28" s="63"/>
      <c r="E28" s="10"/>
      <c r="F28" s="10"/>
      <c r="G28" s="10"/>
    </row>
    <row r="29" ht="22.75" customHeight="1" spans="1:7">
      <c r="A29" s="13"/>
      <c r="B29" s="13"/>
      <c r="C29" s="13" t="s">
        <v>195</v>
      </c>
      <c r="D29" s="63"/>
      <c r="E29" s="10"/>
      <c r="F29" s="10"/>
      <c r="G29" s="10"/>
    </row>
    <row r="30" ht="22.75" customHeight="1" spans="1:7">
      <c r="A30" s="13"/>
      <c r="B30" s="13"/>
      <c r="C30" s="13" t="s">
        <v>196</v>
      </c>
      <c r="D30" s="63"/>
      <c r="E30" s="10"/>
      <c r="F30" s="10"/>
      <c r="G30" s="10"/>
    </row>
    <row r="31" ht="22.75" customHeight="1" spans="1:7">
      <c r="A31" s="13"/>
      <c r="B31" s="13"/>
      <c r="C31" s="13" t="s">
        <v>197</v>
      </c>
      <c r="D31" s="63"/>
      <c r="E31" s="10"/>
      <c r="F31" s="10"/>
      <c r="G31" s="10"/>
    </row>
    <row r="32" ht="22.75" customHeight="1" spans="1:7">
      <c r="A32" s="13"/>
      <c r="B32" s="13"/>
      <c r="C32" s="13" t="s">
        <v>198</v>
      </c>
      <c r="D32" s="63"/>
      <c r="E32" s="10"/>
      <c r="F32" s="10"/>
      <c r="G32" s="10"/>
    </row>
    <row r="33" ht="22.75" customHeight="1" spans="1:7">
      <c r="A33" s="13"/>
      <c r="B33" s="13"/>
      <c r="C33" s="13" t="s">
        <v>199</v>
      </c>
      <c r="D33" s="63"/>
      <c r="E33" s="10"/>
      <c r="F33" s="10"/>
      <c r="G33" s="10"/>
    </row>
    <row r="34" ht="22.75" customHeight="1" spans="1:7">
      <c r="A34" s="13"/>
      <c r="B34" s="13"/>
      <c r="C34" s="13" t="s">
        <v>200</v>
      </c>
      <c r="D34" s="63"/>
      <c r="E34" s="10"/>
      <c r="F34" s="10"/>
      <c r="G34" s="10"/>
    </row>
    <row r="35" ht="22.75" customHeight="1" spans="1:7">
      <c r="A35" s="13"/>
      <c r="B35" s="13"/>
      <c r="C35" s="13" t="s">
        <v>201</v>
      </c>
      <c r="D35" s="63"/>
      <c r="E35" s="10"/>
      <c r="F35" s="10"/>
      <c r="G35" s="10"/>
    </row>
    <row r="36" ht="22.75" customHeight="1" spans="1:7">
      <c r="A36" s="13"/>
      <c r="B36" s="13"/>
      <c r="C36" s="13" t="s">
        <v>202</v>
      </c>
      <c r="D36" s="64"/>
      <c r="E36" s="10"/>
      <c r="F36" s="10"/>
      <c r="G36" s="10"/>
    </row>
    <row r="37" ht="22.75" customHeight="1" spans="1:7">
      <c r="A37" s="58" t="s">
        <v>203</v>
      </c>
      <c r="B37" s="65">
        <f>B6</f>
        <v>10601964.1065</v>
      </c>
      <c r="C37" s="58" t="s">
        <v>204</v>
      </c>
      <c r="D37" s="66">
        <f>D6</f>
        <v>10601964.1065</v>
      </c>
      <c r="E37" s="43"/>
      <c r="F37" s="10"/>
      <c r="G37" s="10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F15" sqref="F15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ht="39.85" customHeight="1" spans="1:11">
      <c r="A2" s="9" t="s">
        <v>205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22.75" customHeight="1" spans="1:11">
      <c r="A3" s="10"/>
      <c r="B3" s="10"/>
      <c r="C3" s="10"/>
      <c r="D3" s="10"/>
      <c r="E3" s="10"/>
      <c r="F3" s="10"/>
      <c r="G3" s="10"/>
      <c r="H3" s="10"/>
      <c r="I3" s="10"/>
      <c r="J3" s="44" t="s">
        <v>36</v>
      </c>
      <c r="K3" s="44"/>
    </row>
    <row r="4" ht="22.75" customHeight="1" spans="1:11">
      <c r="A4" s="58" t="s">
        <v>206</v>
      </c>
      <c r="B4" s="58" t="s">
        <v>118</v>
      </c>
      <c r="C4" s="58" t="s">
        <v>207</v>
      </c>
      <c r="D4" s="58"/>
      <c r="E4" s="58"/>
      <c r="F4" s="58" t="s">
        <v>208</v>
      </c>
      <c r="G4" s="58"/>
      <c r="H4" s="58"/>
      <c r="I4" s="58" t="s">
        <v>209</v>
      </c>
      <c r="J4" s="58"/>
      <c r="K4" s="58"/>
    </row>
    <row r="5" ht="22.75" customHeight="1" spans="1:11">
      <c r="A5" s="58"/>
      <c r="B5" s="58"/>
      <c r="C5" s="12" t="s">
        <v>118</v>
      </c>
      <c r="D5" s="12" t="s">
        <v>115</v>
      </c>
      <c r="E5" s="12" t="s">
        <v>116</v>
      </c>
      <c r="F5" s="12" t="s">
        <v>118</v>
      </c>
      <c r="G5" s="12" t="s">
        <v>115</v>
      </c>
      <c r="H5" s="12" t="s">
        <v>116</v>
      </c>
      <c r="I5" s="12" t="s">
        <v>118</v>
      </c>
      <c r="J5" s="12" t="s">
        <v>115</v>
      </c>
      <c r="K5" s="12" t="s">
        <v>116</v>
      </c>
    </row>
    <row r="6" ht="22.75" customHeight="1" spans="1:11">
      <c r="A6" s="40" t="s">
        <v>118</v>
      </c>
      <c r="B6" s="59">
        <f>B7</f>
        <v>10601964.1065</v>
      </c>
      <c r="C6" s="59">
        <f>C7</f>
        <v>10601964.1065</v>
      </c>
      <c r="D6" s="59">
        <f>D7</f>
        <v>3701964.1065</v>
      </c>
      <c r="E6" s="59">
        <f>E7</f>
        <v>6900000</v>
      </c>
      <c r="F6" s="60"/>
      <c r="G6" s="60"/>
      <c r="H6" s="60"/>
      <c r="I6" s="60"/>
      <c r="J6" s="60"/>
      <c r="K6" s="60"/>
    </row>
    <row r="7" ht="22.75" customHeight="1" spans="1:11">
      <c r="A7" s="42" t="s">
        <v>2</v>
      </c>
      <c r="B7" s="59">
        <f>C7+F7+I7</f>
        <v>10601964.1065</v>
      </c>
      <c r="C7" s="59">
        <f>D7+E7</f>
        <v>10601964.1065</v>
      </c>
      <c r="D7" s="61">
        <f>4672834.5965+0.01+49250-169294.13+168079.68-405332.72-201095.35-108478.44-303999.54</f>
        <v>3701964.1065</v>
      </c>
      <c r="E7" s="61">
        <f>50000+4050000+400000+2400000</f>
        <v>6900000</v>
      </c>
      <c r="F7" s="62"/>
      <c r="G7" s="62"/>
      <c r="H7" s="62"/>
      <c r="I7" s="62"/>
      <c r="J7" s="62"/>
      <c r="K7" s="62"/>
    </row>
    <row r="8" ht="22.75" customHeight="1" spans="1:11">
      <c r="A8" s="42"/>
      <c r="B8" s="59"/>
      <c r="C8" s="59"/>
      <c r="D8" s="62"/>
      <c r="E8" s="62"/>
      <c r="F8" s="62"/>
      <c r="G8" s="62"/>
      <c r="H8" s="62"/>
      <c r="I8" s="62"/>
      <c r="J8" s="62"/>
      <c r="K8" s="62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2" workbookViewId="0">
      <selection activeCell="H18" sqref="H18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53"/>
    </row>
    <row r="2" ht="36.9" customHeight="1" spans="1:5">
      <c r="A2" s="9" t="s">
        <v>210</v>
      </c>
      <c r="B2" s="9"/>
      <c r="C2" s="9"/>
      <c r="D2" s="9"/>
      <c r="E2" s="9"/>
    </row>
    <row r="3" ht="21.85" customHeight="1" spans="1:5">
      <c r="A3" s="10"/>
      <c r="B3" s="10"/>
      <c r="C3" s="44" t="s">
        <v>36</v>
      </c>
      <c r="D3" s="44"/>
      <c r="E3" s="44"/>
    </row>
    <row r="4" ht="22.75" customHeight="1" spans="1:5">
      <c r="A4" s="45" t="s">
        <v>112</v>
      </c>
      <c r="B4" s="45"/>
      <c r="C4" s="45" t="s">
        <v>207</v>
      </c>
      <c r="D4" s="45"/>
      <c r="E4" s="45"/>
    </row>
    <row r="5" ht="22.75" customHeight="1" spans="1:5">
      <c r="A5" s="54" t="s">
        <v>211</v>
      </c>
      <c r="B5" s="54" t="s">
        <v>113</v>
      </c>
      <c r="C5" s="54" t="s">
        <v>118</v>
      </c>
      <c r="D5" s="54" t="s">
        <v>115</v>
      </c>
      <c r="E5" s="54" t="s">
        <v>116</v>
      </c>
    </row>
    <row r="6" ht="22.75" customHeight="1" spans="1:5">
      <c r="A6" s="54"/>
      <c r="B6" s="54" t="s">
        <v>118</v>
      </c>
      <c r="C6" s="35">
        <f>C7+C12+C18</f>
        <v>10601964.1065</v>
      </c>
      <c r="D6" s="35">
        <f>D7+D12+D18</f>
        <v>3701964.1065</v>
      </c>
      <c r="E6" s="35">
        <f>E7+E12+E18</f>
        <v>6900000</v>
      </c>
    </row>
    <row r="7" ht="29" customHeight="1" spans="1:5">
      <c r="A7" s="48" t="s">
        <v>212</v>
      </c>
      <c r="B7" s="48" t="s">
        <v>213</v>
      </c>
      <c r="C7" s="35">
        <f t="shared" ref="C7:C20" si="0">SUM(D7:E7)</f>
        <v>9931992.88</v>
      </c>
      <c r="D7" s="35">
        <f>D8</f>
        <v>3031992.88</v>
      </c>
      <c r="E7" s="35">
        <f>E8</f>
        <v>6900000</v>
      </c>
    </row>
    <row r="8" ht="29" customHeight="1" spans="1:5">
      <c r="A8" s="48" t="s">
        <v>214</v>
      </c>
      <c r="B8" s="48" t="s">
        <v>215</v>
      </c>
      <c r="C8" s="35">
        <f t="shared" si="0"/>
        <v>9931992.88</v>
      </c>
      <c r="D8" s="35">
        <f>D9+D10+D11</f>
        <v>3031992.88</v>
      </c>
      <c r="E8" s="35">
        <f>E9+E10+E11</f>
        <v>6900000</v>
      </c>
    </row>
    <row r="9" ht="29" customHeight="1" spans="1:5">
      <c r="A9" s="49" t="s">
        <v>216</v>
      </c>
      <c r="B9" s="49" t="s">
        <v>217</v>
      </c>
      <c r="C9" s="36">
        <f t="shared" si="0"/>
        <v>3081992.88</v>
      </c>
      <c r="D9" s="36">
        <f>3152037+0.01+49250-169294.13</f>
        <v>3031992.88</v>
      </c>
      <c r="E9" s="36">
        <v>50000</v>
      </c>
    </row>
    <row r="10" ht="29" customHeight="1" spans="1:5">
      <c r="A10" s="49" t="s">
        <v>218</v>
      </c>
      <c r="B10" s="49" t="s">
        <v>219</v>
      </c>
      <c r="C10" s="36">
        <f t="shared" si="0"/>
        <v>4450000</v>
      </c>
      <c r="D10" s="36"/>
      <c r="E10" s="36">
        <f>4050000+400000</f>
        <v>4450000</v>
      </c>
    </row>
    <row r="11" ht="29" customHeight="1" spans="1:5">
      <c r="A11" s="49" t="s">
        <v>220</v>
      </c>
      <c r="B11" s="49" t="s">
        <v>221</v>
      </c>
      <c r="C11" s="36">
        <f t="shared" si="0"/>
        <v>2400000</v>
      </c>
      <c r="D11" s="36"/>
      <c r="E11" s="36">
        <v>2400000</v>
      </c>
    </row>
    <row r="12" ht="29" customHeight="1" spans="1:5">
      <c r="A12" s="48" t="s">
        <v>222</v>
      </c>
      <c r="B12" s="48" t="s">
        <v>223</v>
      </c>
      <c r="C12" s="35">
        <f t="shared" si="0"/>
        <v>442714.1615</v>
      </c>
      <c r="D12" s="35">
        <f>D13+D16</f>
        <v>442714.1615</v>
      </c>
      <c r="E12" s="55"/>
    </row>
    <row r="13" ht="29" customHeight="1" spans="1:5">
      <c r="A13" s="48" t="s">
        <v>224</v>
      </c>
      <c r="B13" s="48" t="s">
        <v>225</v>
      </c>
      <c r="C13" s="35">
        <f t="shared" si="0"/>
        <v>425096.18</v>
      </c>
      <c r="D13" s="35">
        <f>D14+D15</f>
        <v>425096.18</v>
      </c>
      <c r="E13" s="55"/>
    </row>
    <row r="14" ht="29" customHeight="1" spans="1:5">
      <c r="A14" s="49" t="s">
        <v>226</v>
      </c>
      <c r="B14" s="49" t="s">
        <v>227</v>
      </c>
      <c r="C14" s="36">
        <f t="shared" si="0"/>
        <v>257016.5</v>
      </c>
      <c r="D14" s="36">
        <f>458111.85-201095.35</f>
        <v>257016.5</v>
      </c>
      <c r="E14" s="55"/>
    </row>
    <row r="15" ht="29" customHeight="1" spans="1:5">
      <c r="A15" s="49" t="s">
        <v>228</v>
      </c>
      <c r="B15" s="56" t="s">
        <v>229</v>
      </c>
      <c r="C15" s="36">
        <f t="shared" si="0"/>
        <v>168079.68</v>
      </c>
      <c r="D15" s="36">
        <f>405332.72+168079.68-405332.72</f>
        <v>168079.68</v>
      </c>
      <c r="E15" s="55"/>
    </row>
    <row r="16" ht="29" customHeight="1" spans="1:5">
      <c r="A16" s="48" t="s">
        <v>230</v>
      </c>
      <c r="B16" s="48" t="s">
        <v>231</v>
      </c>
      <c r="C16" s="35">
        <f t="shared" si="0"/>
        <v>17617.9815</v>
      </c>
      <c r="D16" s="35">
        <f t="shared" ref="D16:D19" si="1">D17</f>
        <v>17617.9815</v>
      </c>
      <c r="E16" s="55"/>
    </row>
    <row r="17" ht="29" customHeight="1" spans="1:5">
      <c r="A17" s="49" t="s">
        <v>232</v>
      </c>
      <c r="B17" s="57" t="s">
        <v>233</v>
      </c>
      <c r="C17" s="36">
        <f t="shared" si="0"/>
        <v>17617.9815</v>
      </c>
      <c r="D17" s="36">
        <v>17617.9815</v>
      </c>
      <c r="E17" s="55"/>
    </row>
    <row r="18" ht="29" customHeight="1" spans="1:5">
      <c r="A18" s="48" t="s">
        <v>234</v>
      </c>
      <c r="B18" s="48" t="s">
        <v>235</v>
      </c>
      <c r="C18" s="35">
        <f t="shared" si="0"/>
        <v>227257.065</v>
      </c>
      <c r="D18" s="35">
        <f t="shared" si="1"/>
        <v>227257.065</v>
      </c>
      <c r="E18" s="55"/>
    </row>
    <row r="19" ht="29" customHeight="1" spans="1:5">
      <c r="A19" s="48" t="s">
        <v>236</v>
      </c>
      <c r="B19" s="48" t="s">
        <v>237</v>
      </c>
      <c r="C19" s="35">
        <f t="shared" si="0"/>
        <v>227257.065</v>
      </c>
      <c r="D19" s="35">
        <f t="shared" si="1"/>
        <v>227257.065</v>
      </c>
      <c r="E19" s="55"/>
    </row>
    <row r="20" ht="29" customHeight="1" spans="1:5">
      <c r="A20" s="49" t="s">
        <v>238</v>
      </c>
      <c r="B20" s="57" t="s">
        <v>239</v>
      </c>
      <c r="C20" s="36">
        <f t="shared" si="0"/>
        <v>227257.065</v>
      </c>
      <c r="D20" s="36">
        <v>227257.065</v>
      </c>
      <c r="E20" s="55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L10" sqref="L10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8"/>
      <c r="B1" s="8"/>
      <c r="C1" s="8"/>
      <c r="D1" s="8"/>
      <c r="E1" s="8"/>
    </row>
    <row r="2" ht="39.85" customHeight="1" spans="1:5">
      <c r="A2" s="9" t="s">
        <v>240</v>
      </c>
      <c r="B2" s="9"/>
      <c r="C2" s="9"/>
      <c r="D2" s="9"/>
      <c r="E2" s="9"/>
    </row>
    <row r="3" ht="22.75" customHeight="1" spans="1:5">
      <c r="A3" s="43"/>
      <c r="B3" s="43"/>
      <c r="C3" s="10"/>
      <c r="D3" s="10"/>
      <c r="E3" s="44" t="s">
        <v>36</v>
      </c>
    </row>
    <row r="4" ht="22.75" customHeight="1" spans="1:5">
      <c r="A4" s="45" t="s">
        <v>241</v>
      </c>
      <c r="B4" s="45"/>
      <c r="C4" s="45" t="s">
        <v>242</v>
      </c>
      <c r="D4" s="45"/>
      <c r="E4" s="45"/>
    </row>
    <row r="5" ht="22.75" customHeight="1" spans="1:5">
      <c r="A5" s="45" t="s">
        <v>211</v>
      </c>
      <c r="B5" s="45" t="s">
        <v>113</v>
      </c>
      <c r="C5" s="45" t="s">
        <v>118</v>
      </c>
      <c r="D5" s="45" t="s">
        <v>243</v>
      </c>
      <c r="E5" s="45" t="s">
        <v>244</v>
      </c>
    </row>
    <row r="6" ht="22.75" customHeight="1" spans="1:5">
      <c r="A6" s="45"/>
      <c r="B6" s="46" t="s">
        <v>118</v>
      </c>
      <c r="C6" s="47">
        <f>C7+C15+C27</f>
        <v>3701964.1065</v>
      </c>
      <c r="D6" s="47">
        <f>D7+D15+D27</f>
        <v>3388742.2065</v>
      </c>
      <c r="E6" s="47">
        <f>E7+E15+E27</f>
        <v>313221.9</v>
      </c>
    </row>
    <row r="7" ht="27" customHeight="1" spans="1:5">
      <c r="A7" s="48" t="s">
        <v>119</v>
      </c>
      <c r="B7" s="48" t="s">
        <v>120</v>
      </c>
      <c r="C7" s="35">
        <f t="shared" ref="C7:C14" si="0">D7+E7</f>
        <v>3131725.7065</v>
      </c>
      <c r="D7" s="35">
        <f>SUM(D8:D14)</f>
        <v>3131725.7065</v>
      </c>
      <c r="E7" s="35"/>
    </row>
    <row r="8" ht="27" customHeight="1" spans="1:5">
      <c r="A8" s="49" t="s">
        <v>121</v>
      </c>
      <c r="B8" s="49" t="s">
        <v>122</v>
      </c>
      <c r="C8" s="36">
        <f t="shared" si="0"/>
        <v>1185080.4</v>
      </c>
      <c r="D8" s="36">
        <v>1185080.4</v>
      </c>
      <c r="E8" s="36"/>
    </row>
    <row r="9" ht="27" customHeight="1" spans="1:5">
      <c r="A9" s="49" t="s">
        <v>123</v>
      </c>
      <c r="B9" s="49" t="s">
        <v>124</v>
      </c>
      <c r="C9" s="36">
        <f t="shared" si="0"/>
        <v>537274.78</v>
      </c>
      <c r="D9" s="36">
        <f>657318.9+0.01+49250-169294.13</f>
        <v>537274.78</v>
      </c>
      <c r="E9" s="36"/>
    </row>
    <row r="10" ht="27" customHeight="1" spans="1:5">
      <c r="A10" s="49" t="s">
        <v>125</v>
      </c>
      <c r="B10" s="49" t="s">
        <v>126</v>
      </c>
      <c r="C10" s="36">
        <f t="shared" si="0"/>
        <v>536415</v>
      </c>
      <c r="D10" s="36">
        <v>536415</v>
      </c>
      <c r="E10" s="36"/>
    </row>
    <row r="11" ht="27" customHeight="1" spans="1:5">
      <c r="A11" s="49" t="s">
        <v>127</v>
      </c>
      <c r="B11" s="49" t="s">
        <v>128</v>
      </c>
      <c r="C11" s="36">
        <f t="shared" si="0"/>
        <v>460000.8</v>
      </c>
      <c r="D11" s="36">
        <v>460000.8</v>
      </c>
      <c r="E11" s="36"/>
    </row>
    <row r="12" ht="27" customHeight="1" spans="1:5">
      <c r="A12" s="49" t="s">
        <v>129</v>
      </c>
      <c r="B12" s="49" t="s">
        <v>130</v>
      </c>
      <c r="C12" s="36">
        <f t="shared" si="0"/>
        <v>168079.68</v>
      </c>
      <c r="D12" s="36">
        <f>405332.72+168079.68-405332.72</f>
        <v>168079.68</v>
      </c>
      <c r="E12" s="36"/>
    </row>
    <row r="13" ht="27" customHeight="1" spans="1:5">
      <c r="A13" s="49" t="s">
        <v>131</v>
      </c>
      <c r="B13" s="49" t="s">
        <v>132</v>
      </c>
      <c r="C13" s="36">
        <f t="shared" si="0"/>
        <v>227257.065</v>
      </c>
      <c r="D13" s="36">
        <v>227257.065</v>
      </c>
      <c r="E13" s="36"/>
    </row>
    <row r="14" ht="27" customHeight="1" spans="1:5">
      <c r="A14" s="49" t="s">
        <v>133</v>
      </c>
      <c r="B14" s="49" t="s">
        <v>134</v>
      </c>
      <c r="C14" s="36">
        <f t="shared" si="0"/>
        <v>17617.9815</v>
      </c>
      <c r="D14" s="36">
        <v>17617.9815</v>
      </c>
      <c r="E14" s="36"/>
    </row>
    <row r="15" ht="27" customHeight="1" spans="1:5">
      <c r="A15" s="48" t="s">
        <v>135</v>
      </c>
      <c r="B15" s="48" t="s">
        <v>136</v>
      </c>
      <c r="C15" s="35">
        <f t="shared" ref="C15:C33" si="1">D15+E15</f>
        <v>313221.9</v>
      </c>
      <c r="D15" s="35"/>
      <c r="E15" s="35">
        <f>SUM(E16:E26)</f>
        <v>313221.9</v>
      </c>
    </row>
    <row r="16" ht="27" customHeight="1" spans="1:5">
      <c r="A16" s="49" t="s">
        <v>137</v>
      </c>
      <c r="B16" s="49" t="s">
        <v>138</v>
      </c>
      <c r="C16" s="36">
        <f t="shared" si="1"/>
        <v>44000</v>
      </c>
      <c r="D16" s="36"/>
      <c r="E16" s="36">
        <v>44000</v>
      </c>
    </row>
    <row r="17" ht="27" customHeight="1" spans="1:5">
      <c r="A17" s="49" t="s">
        <v>139</v>
      </c>
      <c r="B17" s="49" t="s">
        <v>140</v>
      </c>
      <c r="C17" s="36">
        <f t="shared" si="1"/>
        <v>12000</v>
      </c>
      <c r="D17" s="36"/>
      <c r="E17" s="36">
        <v>12000</v>
      </c>
    </row>
    <row r="18" ht="27" customHeight="1" spans="1:5">
      <c r="A18" s="49" t="s">
        <v>141</v>
      </c>
      <c r="B18" s="49" t="s">
        <v>142</v>
      </c>
      <c r="C18" s="36">
        <f t="shared" si="1"/>
        <v>6000</v>
      </c>
      <c r="D18" s="36"/>
      <c r="E18" s="36">
        <v>6000</v>
      </c>
    </row>
    <row r="19" ht="27" customHeight="1" spans="1:5">
      <c r="A19" s="49" t="s">
        <v>143</v>
      </c>
      <c r="B19" s="49" t="s">
        <v>144</v>
      </c>
      <c r="C19" s="36">
        <f t="shared" si="1"/>
        <v>9000</v>
      </c>
      <c r="D19" s="50"/>
      <c r="E19" s="36">
        <v>9000</v>
      </c>
    </row>
    <row r="20" ht="27" customHeight="1" spans="1:5">
      <c r="A20" s="49" t="s">
        <v>145</v>
      </c>
      <c r="B20" s="49" t="s">
        <v>146</v>
      </c>
      <c r="C20" s="36">
        <f t="shared" si="1"/>
        <v>32000</v>
      </c>
      <c r="D20" s="50"/>
      <c r="E20" s="36">
        <v>32000</v>
      </c>
    </row>
    <row r="21" ht="27" customHeight="1" spans="1:5">
      <c r="A21" s="49" t="s">
        <v>147</v>
      </c>
      <c r="B21" s="49" t="s">
        <v>148</v>
      </c>
      <c r="C21" s="36">
        <f t="shared" si="1"/>
        <v>5000</v>
      </c>
      <c r="D21" s="50"/>
      <c r="E21" s="36">
        <v>5000</v>
      </c>
    </row>
    <row r="22" ht="27" customHeight="1" spans="1:5">
      <c r="A22" s="49" t="s">
        <v>149</v>
      </c>
      <c r="B22" s="49" t="s">
        <v>150</v>
      </c>
      <c r="C22" s="36">
        <f t="shared" si="1"/>
        <v>15000</v>
      </c>
      <c r="D22" s="50"/>
      <c r="E22" s="36">
        <v>15000</v>
      </c>
    </row>
    <row r="23" ht="27" customHeight="1" spans="1:5">
      <c r="A23" s="49" t="s">
        <v>151</v>
      </c>
      <c r="B23" s="49" t="s">
        <v>152</v>
      </c>
      <c r="C23" s="36">
        <f t="shared" si="1"/>
        <v>40630.59</v>
      </c>
      <c r="D23" s="50"/>
      <c r="E23" s="36">
        <v>40630.59</v>
      </c>
    </row>
    <row r="24" ht="27" customHeight="1" spans="1:5">
      <c r="A24" s="49" t="s">
        <v>153</v>
      </c>
      <c r="B24" s="49" t="s">
        <v>154</v>
      </c>
      <c r="C24" s="36">
        <f t="shared" si="1"/>
        <v>59791.31</v>
      </c>
      <c r="D24" s="50"/>
      <c r="E24" s="36">
        <v>59791.31</v>
      </c>
    </row>
    <row r="25" ht="27" customHeight="1" spans="1:5">
      <c r="A25" s="49" t="s">
        <v>155</v>
      </c>
      <c r="B25" s="51" t="s">
        <v>156</v>
      </c>
      <c r="C25" s="36">
        <f t="shared" si="1"/>
        <v>82800</v>
      </c>
      <c r="D25" s="50"/>
      <c r="E25" s="36">
        <v>82800</v>
      </c>
    </row>
    <row r="26" ht="27" customHeight="1" spans="1:5">
      <c r="A26" s="49" t="s">
        <v>157</v>
      </c>
      <c r="B26" s="49" t="s">
        <v>158</v>
      </c>
      <c r="C26" s="36">
        <f t="shared" si="1"/>
        <v>7000</v>
      </c>
      <c r="D26" s="50"/>
      <c r="E26" s="36">
        <v>7000</v>
      </c>
    </row>
    <row r="27" ht="27" customHeight="1" spans="1:5">
      <c r="A27" s="48" t="s">
        <v>159</v>
      </c>
      <c r="B27" s="48" t="s">
        <v>160</v>
      </c>
      <c r="C27" s="35">
        <f t="shared" si="1"/>
        <v>257016.5</v>
      </c>
      <c r="D27" s="35">
        <f>D28++D29</f>
        <v>257016.5</v>
      </c>
      <c r="E27" s="52"/>
    </row>
    <row r="28" ht="27" customHeight="1" spans="1:5">
      <c r="A28" s="49" t="s">
        <v>161</v>
      </c>
      <c r="B28" s="49" t="s">
        <v>162</v>
      </c>
      <c r="C28" s="36">
        <f t="shared" si="1"/>
        <v>136740.5</v>
      </c>
      <c r="D28" s="50">
        <v>136740.5</v>
      </c>
      <c r="E28" s="50"/>
    </row>
    <row r="29" ht="27" customHeight="1" spans="1:5">
      <c r="A29" s="49" t="s">
        <v>163</v>
      </c>
      <c r="B29" s="49" t="s">
        <v>164</v>
      </c>
      <c r="C29" s="36">
        <f t="shared" si="1"/>
        <v>120276</v>
      </c>
      <c r="D29" s="50">
        <v>120276</v>
      </c>
      <c r="E29" s="50"/>
    </row>
    <row r="30" ht="27" customHeight="1"/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G17" sqref="G17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8"/>
      <c r="B1" s="8"/>
      <c r="C1" s="8"/>
      <c r="D1" s="8"/>
      <c r="E1" s="8"/>
      <c r="F1" s="8"/>
      <c r="G1" s="8"/>
      <c r="H1" s="8"/>
    </row>
    <row r="2" ht="39.85" customHeight="1" spans="1:8">
      <c r="A2" s="38" t="s">
        <v>245</v>
      </c>
      <c r="B2" s="38"/>
      <c r="C2" s="38"/>
      <c r="D2" s="38"/>
      <c r="E2" s="38"/>
      <c r="F2" s="38"/>
      <c r="G2" s="38"/>
      <c r="H2" s="38"/>
    </row>
    <row r="3" ht="22.75" customHeight="1" spans="1:8">
      <c r="A3" s="8"/>
      <c r="B3" s="8"/>
      <c r="C3" s="8"/>
      <c r="D3" s="8"/>
      <c r="E3" s="8"/>
      <c r="F3" s="8"/>
      <c r="G3" s="8"/>
      <c r="H3" s="39" t="s">
        <v>36</v>
      </c>
    </row>
    <row r="4" ht="22.75" customHeight="1" spans="1:8">
      <c r="A4" s="12" t="s">
        <v>206</v>
      </c>
      <c r="B4" s="12" t="s">
        <v>246</v>
      </c>
      <c r="C4" s="12"/>
      <c r="D4" s="12"/>
      <c r="E4" s="12"/>
      <c r="F4" s="12"/>
      <c r="G4" s="12" t="s">
        <v>247</v>
      </c>
      <c r="H4" s="12" t="s">
        <v>248</v>
      </c>
    </row>
    <row r="5" ht="22.75" customHeight="1" spans="1:8">
      <c r="A5" s="12"/>
      <c r="B5" s="12" t="s">
        <v>118</v>
      </c>
      <c r="C5" s="12" t="s">
        <v>249</v>
      </c>
      <c r="D5" s="12" t="s">
        <v>250</v>
      </c>
      <c r="E5" s="12" t="s">
        <v>251</v>
      </c>
      <c r="F5" s="12"/>
      <c r="G5" s="12"/>
      <c r="H5" s="12"/>
    </row>
    <row r="6" ht="22.75" customHeight="1" spans="1:8">
      <c r="A6" s="12"/>
      <c r="B6" s="12"/>
      <c r="C6" s="12"/>
      <c r="D6" s="12"/>
      <c r="E6" s="12" t="s">
        <v>252</v>
      </c>
      <c r="F6" s="12" t="s">
        <v>253</v>
      </c>
      <c r="G6" s="12"/>
      <c r="H6" s="12"/>
    </row>
    <row r="7" ht="22.75" customHeight="1" spans="1:8">
      <c r="A7" s="40" t="s">
        <v>118</v>
      </c>
      <c r="B7" s="41"/>
      <c r="C7" s="41"/>
      <c r="D7" s="41"/>
      <c r="E7" s="41"/>
      <c r="F7" s="41"/>
      <c r="G7" s="41"/>
      <c r="H7" s="41"/>
    </row>
    <row r="8" ht="22.75" customHeight="1" spans="1:8">
      <c r="A8" s="42" t="s">
        <v>2</v>
      </c>
      <c r="B8" s="41"/>
      <c r="C8" s="41"/>
      <c r="D8" s="41"/>
      <c r="E8" s="41"/>
      <c r="F8" s="41"/>
      <c r="G8" s="41"/>
      <c r="H8" s="41"/>
    </row>
    <row r="9" ht="22.75" customHeight="1" spans="1:8">
      <c r="A9" s="13"/>
      <c r="B9" s="14"/>
      <c r="C9" s="14"/>
      <c r="D9" s="14"/>
      <c r="E9" s="14"/>
      <c r="F9" s="14"/>
      <c r="G9" s="14"/>
      <c r="H9" s="14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F12" sqref="F12"/>
    </sheetView>
  </sheetViews>
  <sheetFormatPr defaultColWidth="10" defaultRowHeight="15"/>
  <cols>
    <col min="1" max="1" width="9.76666666666667" customWidth="1"/>
    <col min="2" max="2" width="12" style="16" customWidth="1"/>
    <col min="3" max="3" width="29.625" style="16" customWidth="1"/>
    <col min="4" max="4" width="11.125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8"/>
      <c r="B1" s="24"/>
      <c r="C1" s="25"/>
      <c r="D1" s="8"/>
      <c r="E1" s="8"/>
      <c r="F1" s="8"/>
      <c r="G1" s="8"/>
      <c r="H1" s="8"/>
      <c r="I1" s="8"/>
      <c r="J1" s="8"/>
    </row>
    <row r="2" ht="39.85" customHeight="1" spans="1:10">
      <c r="A2" s="9" t="s">
        <v>254</v>
      </c>
      <c r="B2" s="18"/>
      <c r="C2" s="18"/>
      <c r="D2" s="9"/>
      <c r="E2" s="9"/>
      <c r="F2" s="9"/>
      <c r="G2" s="8"/>
      <c r="H2" s="8"/>
      <c r="I2" s="8"/>
      <c r="J2" s="8"/>
    </row>
    <row r="3" ht="22.75" customHeight="1" spans="1:10">
      <c r="A3" s="10"/>
      <c r="D3" s="10"/>
      <c r="E3" s="10"/>
      <c r="F3" s="10" t="s">
        <v>36</v>
      </c>
      <c r="G3" s="8"/>
      <c r="H3" s="8"/>
      <c r="I3" s="8"/>
      <c r="J3" s="8"/>
    </row>
    <row r="4" ht="22.75" customHeight="1" spans="1:10">
      <c r="A4" s="26" t="s">
        <v>255</v>
      </c>
      <c r="B4" s="27" t="s">
        <v>256</v>
      </c>
      <c r="C4" s="28" t="s">
        <v>257</v>
      </c>
      <c r="D4" s="26" t="s">
        <v>118</v>
      </c>
      <c r="E4" s="26" t="s">
        <v>115</v>
      </c>
      <c r="F4" s="26" t="s">
        <v>116</v>
      </c>
      <c r="G4" s="8"/>
      <c r="H4" s="8"/>
      <c r="I4" s="8"/>
      <c r="J4" s="8"/>
    </row>
    <row r="5" ht="28" customHeight="1" spans="1:10">
      <c r="A5" s="26"/>
      <c r="B5" s="29"/>
      <c r="C5" s="30" t="s">
        <v>118</v>
      </c>
      <c r="D5" s="31">
        <f>D6</f>
        <v>363221.9</v>
      </c>
      <c r="E5" s="31">
        <f>E6</f>
        <v>313221.9</v>
      </c>
      <c r="F5" s="31">
        <f>F6</f>
        <v>50000</v>
      </c>
      <c r="G5" s="10"/>
      <c r="H5" s="10"/>
      <c r="I5" s="10"/>
      <c r="J5" s="10"/>
    </row>
    <row r="6" ht="28" customHeight="1" spans="1:6">
      <c r="A6" s="32">
        <v>1</v>
      </c>
      <c r="B6" s="33" t="s">
        <v>135</v>
      </c>
      <c r="C6" s="34" t="s">
        <v>136</v>
      </c>
      <c r="D6" s="35">
        <f t="shared" ref="D6:D20" si="0">E6+F6</f>
        <v>363221.9</v>
      </c>
      <c r="E6" s="35">
        <f>SUM(E7:E17)</f>
        <v>313221.9</v>
      </c>
      <c r="F6" s="35">
        <f>SUM(F7:F17)</f>
        <v>50000</v>
      </c>
    </row>
    <row r="7" ht="28" customHeight="1" spans="1:6">
      <c r="A7" s="32">
        <v>2</v>
      </c>
      <c r="B7" s="22" t="s">
        <v>137</v>
      </c>
      <c r="C7" s="22" t="s">
        <v>138</v>
      </c>
      <c r="D7" s="36">
        <f t="shared" si="0"/>
        <v>59000</v>
      </c>
      <c r="E7" s="36">
        <v>44000</v>
      </c>
      <c r="F7" s="36">
        <v>15000</v>
      </c>
    </row>
    <row r="8" ht="28" customHeight="1" spans="1:6">
      <c r="A8" s="32">
        <v>3</v>
      </c>
      <c r="B8" s="22" t="s">
        <v>139</v>
      </c>
      <c r="C8" s="22" t="s">
        <v>140</v>
      </c>
      <c r="D8" s="36">
        <f t="shared" si="0"/>
        <v>23000</v>
      </c>
      <c r="E8" s="36">
        <v>12000</v>
      </c>
      <c r="F8" s="36">
        <v>11000</v>
      </c>
    </row>
    <row r="9" ht="28" customHeight="1" spans="1:6">
      <c r="A9" s="32">
        <v>4</v>
      </c>
      <c r="B9" s="22" t="s">
        <v>141</v>
      </c>
      <c r="C9" s="22" t="s">
        <v>142</v>
      </c>
      <c r="D9" s="36">
        <f t="shared" si="0"/>
        <v>6000</v>
      </c>
      <c r="E9" s="36">
        <v>6000</v>
      </c>
      <c r="F9" s="36"/>
    </row>
    <row r="10" ht="28" customHeight="1" spans="1:6">
      <c r="A10" s="32">
        <v>5</v>
      </c>
      <c r="B10" s="22" t="s">
        <v>143</v>
      </c>
      <c r="C10" s="22" t="s">
        <v>144</v>
      </c>
      <c r="D10" s="36">
        <f t="shared" si="0"/>
        <v>12000</v>
      </c>
      <c r="E10" s="36">
        <v>9000</v>
      </c>
      <c r="F10" s="36">
        <v>3000</v>
      </c>
    </row>
    <row r="11" ht="28" customHeight="1" spans="1:6">
      <c r="A11" s="32">
        <v>6</v>
      </c>
      <c r="B11" s="22" t="s">
        <v>145</v>
      </c>
      <c r="C11" s="22" t="s">
        <v>146</v>
      </c>
      <c r="D11" s="36">
        <f t="shared" si="0"/>
        <v>52000</v>
      </c>
      <c r="E11" s="36">
        <v>32000</v>
      </c>
      <c r="F11" s="36">
        <v>20000</v>
      </c>
    </row>
    <row r="12" ht="28" customHeight="1" spans="1:6">
      <c r="A12" s="32">
        <v>7</v>
      </c>
      <c r="B12" s="22" t="s">
        <v>147</v>
      </c>
      <c r="C12" s="22" t="s">
        <v>148</v>
      </c>
      <c r="D12" s="37">
        <f t="shared" si="0"/>
        <v>6000</v>
      </c>
      <c r="E12" s="36">
        <v>5000</v>
      </c>
      <c r="F12" s="36">
        <v>1000</v>
      </c>
    </row>
    <row r="13" ht="28" customHeight="1" spans="1:6">
      <c r="A13" s="32">
        <v>8</v>
      </c>
      <c r="B13" s="22" t="s">
        <v>149</v>
      </c>
      <c r="C13" s="22" t="s">
        <v>150</v>
      </c>
      <c r="D13" s="36">
        <f t="shared" si="0"/>
        <v>15000</v>
      </c>
      <c r="E13" s="36">
        <v>15000</v>
      </c>
      <c r="F13" s="36"/>
    </row>
    <row r="14" ht="28" customHeight="1" spans="1:6">
      <c r="A14" s="32">
        <v>9</v>
      </c>
      <c r="B14" s="22" t="s">
        <v>151</v>
      </c>
      <c r="C14" s="22" t="s">
        <v>152</v>
      </c>
      <c r="D14" s="36">
        <f t="shared" si="0"/>
        <v>40630.59</v>
      </c>
      <c r="E14" s="36">
        <v>40630.59</v>
      </c>
      <c r="F14" s="36"/>
    </row>
    <row r="15" ht="28" customHeight="1" spans="1:6">
      <c r="A15" s="32">
        <v>10</v>
      </c>
      <c r="B15" s="22" t="s">
        <v>153</v>
      </c>
      <c r="C15" s="22" t="s">
        <v>154</v>
      </c>
      <c r="D15" s="36">
        <f t="shared" si="0"/>
        <v>59791.31</v>
      </c>
      <c r="E15" s="36">
        <v>59791.31</v>
      </c>
      <c r="F15" s="36"/>
    </row>
    <row r="16" ht="28" customHeight="1" spans="1:6">
      <c r="A16" s="32">
        <v>11</v>
      </c>
      <c r="B16" s="22" t="s">
        <v>155</v>
      </c>
      <c r="C16" s="22" t="s">
        <v>258</v>
      </c>
      <c r="D16" s="36">
        <f t="shared" si="0"/>
        <v>82800</v>
      </c>
      <c r="E16" s="36">
        <v>82800</v>
      </c>
      <c r="F16" s="36"/>
    </row>
    <row r="17" ht="28" customHeight="1" spans="1:6">
      <c r="A17" s="32">
        <v>12</v>
      </c>
      <c r="B17" s="22" t="s">
        <v>157</v>
      </c>
      <c r="C17" s="22" t="s">
        <v>158</v>
      </c>
      <c r="D17" s="36">
        <f t="shared" si="0"/>
        <v>7000</v>
      </c>
      <c r="E17" s="36">
        <v>7000</v>
      </c>
      <c r="F17" s="36"/>
    </row>
    <row r="22" ht="13.5" spans="2:3">
      <c r="B22" s="15"/>
      <c r="C22" s="15"/>
    </row>
    <row r="23" ht="13.5" spans="2:3">
      <c r="B23" s="15"/>
      <c r="C23" s="15"/>
    </row>
    <row r="24" ht="13.5" spans="2:3">
      <c r="B24" s="15"/>
      <c r="C24" s="15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1" sqref="A1:C12"/>
    </sheetView>
  </sheetViews>
  <sheetFormatPr defaultColWidth="7.875" defaultRowHeight="12.75" customHeight="1"/>
  <cols>
    <col min="1" max="1" width="17" style="16" customWidth="1"/>
    <col min="2" max="2" width="41.375" style="16" customWidth="1"/>
    <col min="3" max="3" width="29.375" style="16" customWidth="1"/>
    <col min="4" max="4" width="2.5" style="16" customWidth="1"/>
    <col min="5" max="16" width="8" style="16"/>
    <col min="17" max="16384" width="7.875" style="15"/>
  </cols>
  <sheetData>
    <row r="1" ht="15" customHeight="1" spans="1:16">
      <c r="A1" s="17"/>
      <c r="B1" s="17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ht="32.25" customHeight="1" spans="1:16">
      <c r="A2" s="18" t="s">
        <v>259</v>
      </c>
      <c r="B2" s="18"/>
      <c r="C2" s="18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15" customHeight="1" spans="1:16">
      <c r="A3" s="15"/>
      <c r="B3" s="15"/>
      <c r="C3" s="19" t="s">
        <v>36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ht="25.5" customHeight="1" spans="1:16">
      <c r="A4" s="20" t="s">
        <v>260</v>
      </c>
      <c r="B4" s="20"/>
      <c r="C4" s="21" t="s">
        <v>40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ht="25.5" customHeight="1" spans="1:16">
      <c r="A5" s="20" t="s">
        <v>261</v>
      </c>
      <c r="B5" s="20" t="s">
        <v>262</v>
      </c>
      <c r="C5" s="21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="15" customFormat="1" ht="25.5" customHeight="1" spans="1:3">
      <c r="A6" s="20" t="s">
        <v>118</v>
      </c>
      <c r="B6" s="20"/>
      <c r="C6" s="21"/>
    </row>
    <row r="7" s="15" customFormat="1" ht="26.25" customHeight="1" spans="1:4">
      <c r="A7" s="22"/>
      <c r="B7" s="22"/>
      <c r="C7" s="23">
        <v>0</v>
      </c>
      <c r="D7" s="16"/>
    </row>
    <row r="8" ht="26.25" customHeight="1" spans="1:16">
      <c r="A8" s="22"/>
      <c r="B8" s="22"/>
      <c r="C8" s="23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ht="26.25" customHeight="1" spans="1:16">
      <c r="A9" s="22"/>
      <c r="B9" s="22"/>
      <c r="C9" s="23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26.25" customHeight="1" spans="1:3">
      <c r="A10" s="22"/>
      <c r="B10" s="22"/>
      <c r="C10" s="23"/>
    </row>
    <row r="11" ht="26.25" customHeight="1" spans="1:3">
      <c r="A11" s="22"/>
      <c r="B11" s="22"/>
      <c r="C11" s="23"/>
    </row>
    <row r="12" ht="26.25" customHeight="1" spans="1:3">
      <c r="A12" s="22"/>
      <c r="B12" s="22"/>
      <c r="C12" s="23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5" sqref="$A5:$XFD5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8"/>
      <c r="B1" s="8"/>
      <c r="C1" s="8"/>
      <c r="D1" s="8"/>
      <c r="E1" s="8"/>
    </row>
    <row r="2" ht="39.85" customHeight="1" spans="1:5">
      <c r="A2" s="9" t="s">
        <v>263</v>
      </c>
      <c r="B2" s="9"/>
      <c r="C2" s="9"/>
      <c r="D2" s="9"/>
      <c r="E2" s="9"/>
    </row>
    <row r="3" ht="22.75" customHeight="1" spans="1:5">
      <c r="A3" s="10"/>
      <c r="B3" s="10"/>
      <c r="C3" s="10"/>
      <c r="D3" s="10"/>
      <c r="E3" s="11" t="s">
        <v>36</v>
      </c>
    </row>
    <row r="4" ht="22.75" customHeight="1" spans="1:5">
      <c r="A4" s="12" t="s">
        <v>206</v>
      </c>
      <c r="B4" s="12" t="s">
        <v>118</v>
      </c>
      <c r="C4" s="12" t="s">
        <v>264</v>
      </c>
      <c r="D4" s="12" t="s">
        <v>265</v>
      </c>
      <c r="E4" s="12" t="s">
        <v>266</v>
      </c>
    </row>
    <row r="5" ht="22.75" customHeight="1" spans="1:5">
      <c r="A5" s="13"/>
      <c r="B5" s="14"/>
      <c r="C5" s="14"/>
      <c r="D5" s="14"/>
      <c r="E5" s="14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D32" sqref="D32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267</v>
      </c>
      <c r="B1" s="1"/>
    </row>
    <row r="2" spans="1:1">
      <c r="A2" s="2" t="s">
        <v>268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269</v>
      </c>
      <c r="B5" s="4">
        <v>1</v>
      </c>
    </row>
    <row r="6" spans="1:2">
      <c r="A6" s="6" t="s">
        <v>270</v>
      </c>
      <c r="B6" s="4"/>
    </row>
    <row r="7" spans="1:2">
      <c r="A7" s="6" t="s">
        <v>271</v>
      </c>
      <c r="B7" s="4"/>
    </row>
    <row r="8" spans="1:2">
      <c r="A8" s="4"/>
      <c r="B8" s="4"/>
    </row>
    <row r="9" spans="1:2">
      <c r="A9" s="4"/>
      <c r="B9" s="4"/>
    </row>
    <row r="10" spans="1:2">
      <c r="A10" s="4"/>
      <c r="B10" s="4"/>
    </row>
    <row r="11" spans="1:2">
      <c r="A11" s="4"/>
      <c r="B11" s="4"/>
    </row>
    <row r="12" spans="1:2">
      <c r="A12" s="4"/>
      <c r="B12" s="4"/>
    </row>
    <row r="13" spans="1:2">
      <c r="A13" s="4"/>
      <c r="B13" s="4"/>
    </row>
    <row r="14" spans="1:2">
      <c r="A14" s="4"/>
      <c r="B14" s="4"/>
    </row>
    <row r="15" spans="1:2">
      <c r="A15" s="4"/>
      <c r="B15" s="4"/>
    </row>
    <row r="16" spans="1:1">
      <c r="A16" s="7" t="s">
        <v>272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2023-01-31T08:53:00Z</dcterms:created>
  <dcterms:modified xsi:type="dcterms:W3CDTF">2024-03-14T02:34:15Z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54C80BC5E32D4B2596A6365A6DA0E22A</vt:lpwstr>
  </property>
</Properties>
</file>