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<sst xmlns="http://schemas.openxmlformats.org/spreadsheetml/2006/main" count="491" uniqueCount="390">
  <si>
    <t>单位代码：</t>
  </si>
  <si>
    <t>单位名称：</t>
  </si>
  <si>
    <t>宁县水务局</t>
  </si>
  <si>
    <t>宁县水务局部门预算公开表</t>
  </si>
  <si>
    <t xml:space="preserve">     </t>
  </si>
  <si>
    <t>编制日期：</t>
  </si>
  <si>
    <t>部门领导：</t>
  </si>
  <si>
    <t>师永春</t>
  </si>
  <si>
    <t>财务负责人：</t>
  </si>
  <si>
    <t>张振杰</t>
  </si>
  <si>
    <t>制表人：</t>
  </si>
  <si>
    <t>刘亚龙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</si>
  <si>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</si>
  <si>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</si>
  <si>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</si>
  <si>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</si>
  <si>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</si>
  <si>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</si>
  <si>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</si>
  <si>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</si>
  <si>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</si>
  <si>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</si>
  <si>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</si>
  <si>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</si>
  <si>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</si>
  <si>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</si>
  <si>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</si>
  <si>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</si>
  <si>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</si>
  <si>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</si>
  <si>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</si>
  <si>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</si>
  <si>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</si>
  <si>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</si>
  <si>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</si>
  <si>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</si>
  <si>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</si>
  <si>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</si>
  <si>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</si>
  <si>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</si>
  <si>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</si>
  <si>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</si>
  <si>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</si>
  <si>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</si>
  <si>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</si>
  <si>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</si>
  <si>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</si>
  <si>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</si>
  <si>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</si>
  <si>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</si>
  <si>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</si>
  <si>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</si>
  <si>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</si>
  <si>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</si>
  <si>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</si>
  <si>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</si>
  <si>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</si>
  <si>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</si>
  <si>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</si>
  <si>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</si>
  <si>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</si>
  <si>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</si>
  <si>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</si>
  <si>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</si>
  <si>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</si>
  <si>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</si>
  <si>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</si>
  <si>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</si>
  <si>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</si>
  <si>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</si>
  <si>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</si>
  <si>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</si>
  <si>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</si>
  <si>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</si>
  <si>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</si>
  <si>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</si>
  <si>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</si>
  <si>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</si>
  <si>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</si>
  <si>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</si>
  <si>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</si>
  <si>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</si>
  <si>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</si>
  <si>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</si>
  <si>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</si>
  <si>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</si>
  <si>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</si>
  <si>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</si>
  <si>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</si>
  <si>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</si>
  <si>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</si>
  <si>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</si>
  <si>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</si>
  <si>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</si>
  <si>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</si>
  <si>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</si>
  <si>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</si>
  <si>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</si>
  <si>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</si>
  <si>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</si>
  <si>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</si>
  <si>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</si>
  <si>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</si>
  <si>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</si>
  <si>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</si>
  <si>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</si>
  <si>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</si>
  <si>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</si>
  <si>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</si>
  <si>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</si>
  <si>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</si>
  <si>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</si>
  <si>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</si>
  <si>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</si>
  <si>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</si>
  <si>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</si>
  <si>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</si>
  <si>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</si>
  <si>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</si>
  <si>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2080501-行政事业单位离退休</t>
  </si>
  <si>
    <t>20222-大中型水库移民后期扶持基金支出</t>
  </si>
  <si>
    <t>2082201-移民补助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</si>
  <si>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</si>
  <si>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</si>
  <si>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</si>
  <si>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</si>
  <si>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</si>
  <si>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213-农林水支出</t>
  </si>
  <si>
    <t>21303-水利</t>
  </si>
  <si>
    <t>2130302-一般行政管理事务</t>
  </si>
  <si>
    <t>2130305-水利工程建设</t>
  </si>
  <si>
    <t>2130314-防汛</t>
  </si>
  <si>
    <t>2130399-其他水利支出</t>
  </si>
  <si>
    <t>229-其他支出</t>
  </si>
  <si>
    <t>22904-其他政府性基金及对应专项债务收入安排的支出</t>
  </si>
  <si>
    <t>2290402-其他地方自行试点项目收益专项债券收入安排的支出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</si>
  <si>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</si>
  <si>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</si>
  <si>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</si>
  <si>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</si>
  <si>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</si>
  <si>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</si>
  <si>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</si>
  <si>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</si>
  <si>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</si>
  <si>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</si>
  <si>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</si>
  <si>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</si>
  <si>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</si>
  <si>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</si>
  <si>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</si>
  <si>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</si>
  <si>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</si>
  <si>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</si>
  <si>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</si>
  <si>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</si>
  <si>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</si>
  <si>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</si>
  <si>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</si>
  <si>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</si>
  <si>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</si>
  <si>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</si>
  <si>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</si>
  <si>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</si>
  <si>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</si>
  <si>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</si>
  <si>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</si>
  <si>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</si>
  <si>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</si>
  <si>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</si>
  <si>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</si>
  <si>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</si>
  <si>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</si>
  <si>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</si>
  <si>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</si>
  <si>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</si>
  <si>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</si>
  <si>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</si>
  <si>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</si>
  <si>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</si>
  <si>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</si>
  <si>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</si>
  <si>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</si>
  <si>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</si>
  <si>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行政事业单位养老支出</t>
  </si>
  <si>
    <t>行政事业单位离退休</t>
  </si>
  <si>
    <t>其他社会保障和就业支出</t>
  </si>
  <si>
    <t>2089999</t>
  </si>
  <si>
    <t>卫生健康支出</t>
  </si>
  <si>
    <t>行政事业单位医疗</t>
  </si>
  <si>
    <t>2101101</t>
  </si>
  <si>
    <t>行政单位医疗</t>
  </si>
  <si>
    <t>农林水支出</t>
  </si>
  <si>
    <t>水利</t>
  </si>
  <si>
    <t>一般行政管理事务</t>
  </si>
  <si>
    <t>水利工程建设</t>
  </si>
  <si>
    <t>防汛</t>
  </si>
  <si>
    <t>其他水利支出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</si>
  <si>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</si>
  <si>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</si>
  <si>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</si>
  <si>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</si>
  <si>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</si>
  <si>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</si>
  <si>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</si>
  <si>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</si>
  <si>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</si>
  <si>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</si>
  <si>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</si>
  <si>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</si>
  <si>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</si>
  <si>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</si>
  <si>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</si>
  <si>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</si>
  <si>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</si>
  <si>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</si>
  <si>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</si>
  <si>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</si>
  <si>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</si>
  <si>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</si>
  <si>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</si>
  <si>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</si>
  <si>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</si>
  <si>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</si>
  <si>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</si>
  <si>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</si>
  <si>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</si>
  <si>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</si>
  <si>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</si>
  <si>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</si>
  <si>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</si>
  <si>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</si>
  <si>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</si>
  <si>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</si>
  <si>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</si>
  <si>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</si>
  <si>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</si>
  <si>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</si>
  <si>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其他交通费（车补）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</si>
  <si>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</si>
  <si>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</si>
  <si>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</si>
  <si>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</si>
  <si>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</si>
  <si>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</si>
  <si>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</si>
  <si>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</si>
  <si>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</si>
  <si>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</si>
  <si>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</si>
  <si>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</si>
  <si>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</si>
  <si>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</si>
  <si>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</si>
  <si>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</si>
  <si>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</si>
  <si>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</si>
  <si>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</si>
  <si>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</si>
  <si>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</si>
  <si>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</si>
  <si>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</si>
  <si>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大中型水库移民后期扶持基金支出</t>
  </si>
  <si>
    <t>移民补助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</si>
  <si>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</si>
  <si>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</si>
  <si>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</si>
  <si>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</si>
  <si>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</si>
  <si>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</si>
  <si>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</si>
  <si>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</si>
  <si>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</si>
  <si>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</si>
  <si>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</si>
  <si>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</si>
  <si>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</si>
  <si>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</si>
  <si>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</si>
  <si>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</si>
  <si>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</si>
  <si>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</si>
  <si>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</si>
  <si>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</si>
  <si>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</si>
  <si>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</si>
  <si>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</si>
  <si>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宁办字</t>
    </r>
    <r>
      <rPr>
        <sz val="9"/>
        <color rgb="FF000000"/>
        <rFont val="Calibri"/>
        <charset val="1"/>
      </rPr>
      <t>[2019]  51</t>
    </r>
    <r>
      <rPr>
        <sz val="9"/>
        <color rgb="FF000000"/>
        <rFont val="宋体"/>
        <charset val="1"/>
      </rPr>
      <t>号</t>
    </r>
  </si>
  <si>
    <t>职能概述</t>
  </si>
  <si>
    <t>主要负责全县水利工程建设、安全饮水、中小河流综合治理、水旱灾害防治等工作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</si>
  <si>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</si>
  <si>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</si>
  <si>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</si>
  <si>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</si>
  <si>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</si>
  <si>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</si>
  <si>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</si>
  <si>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人秘股、规划股、建设管理股、水旱灾害防御股、水政水资源股、水利建设管理站、水利工程质量和监督站、水政监察大队、抗旱防汛服务队。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</si>
  <si>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</si>
  <si>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</si>
  <si>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</si>
  <si>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</si>
  <si>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</si>
  <si>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</si>
  <si>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建全了财务管理制度，请销假制度，水利工程建设管理制度、三重一大会议制度等，进一步提高水资源利用率。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</si>
  <si>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</si>
  <si>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</si>
  <si>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</si>
  <si>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</si>
  <si>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</si>
  <si>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</si>
  <si>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</si>
  <si>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</si>
  <si>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</si>
  <si>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</si>
  <si>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</si>
  <si>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</si>
  <si>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</si>
  <si>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</si>
  <si>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</si>
  <si>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</si>
  <si>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</si>
  <si>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</si>
  <si>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</si>
  <si>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</si>
  <si>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成本指标（50分）</t>
  </si>
  <si>
    <t>经济成本指标</t>
  </si>
  <si>
    <t>减少不必要支出、拒绝浪费，降低能耗、提高工作效率。</t>
  </si>
  <si>
    <t>提高</t>
  </si>
  <si>
    <t>效益指标（30分）</t>
  </si>
  <si>
    <t>社会效益指标</t>
  </si>
  <si>
    <t>提高供水保证率、提高山洪防御能力、提高抵御山洪能力等</t>
  </si>
  <si>
    <r>
      <rPr>
        <sz val="9"/>
        <color indexed="8"/>
        <rFont val="宋体"/>
        <charset val="134"/>
      </rPr>
      <t>满意度指标（</t>
    </r>
    <r>
      <rPr>
        <sz val="9"/>
        <color indexed="8"/>
        <rFont val="Calibri"/>
        <charset val="0"/>
      </rPr>
      <t>20</t>
    </r>
    <r>
      <rPr>
        <sz val="9"/>
        <color indexed="8"/>
        <rFont val="宋体"/>
        <charset val="134"/>
      </rPr>
      <t>分）</t>
    </r>
  </si>
  <si>
    <t>服务对象满意度指标</t>
  </si>
  <si>
    <t>收益群众满意度</t>
  </si>
  <si>
    <t>≥95</t>
  </si>
  <si>
    <t>项目支出绩效目标表</t>
  </si>
  <si>
    <t>预算单位</t>
  </si>
  <si>
    <t>项目名称</t>
  </si>
  <si>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年中央水利发展资金项目</t>
    </r>
  </si>
  <si>
    <t>一级项目名称</t>
  </si>
  <si>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年中央水利发展资金</t>
    </r>
  </si>
  <si>
    <t>二级项目名称</t>
  </si>
  <si>
    <t>项目类型</t>
  </si>
  <si>
    <t>新建</t>
  </si>
  <si>
    <t>资金用途</t>
  </si>
  <si>
    <t>中小河流治理、山洪灾害防治、水库维修养护、农村饮水工程维修养护、农业水价改革、水资源管理</t>
  </si>
  <si>
    <t>资金性质</t>
  </si>
  <si>
    <t>上级专项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</si>
  <si>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</si>
  <si>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</si>
  <si>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</si>
  <si>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</si>
  <si>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</si>
  <si>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</si>
  <si>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、实施中小河流治理项目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个；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、农村饮水安全维修养护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个；</t>
    </r>
    <r>
      <rPr>
        <sz val="9"/>
        <color rgb="FF000000"/>
        <rFont val="Calibri"/>
        <charset val="1"/>
      </rPr>
      <t>3</t>
    </r>
    <r>
      <rPr>
        <sz val="9"/>
        <color rgb="FF000000"/>
        <rFont val="宋体"/>
        <charset val="1"/>
      </rPr>
      <t>、农业水价改革项目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个；</t>
    </r>
    <r>
      <rPr>
        <sz val="9"/>
        <color rgb="FF000000"/>
        <rFont val="Calibri"/>
        <charset val="1"/>
      </rPr>
      <t>4</t>
    </r>
    <r>
      <rPr>
        <sz val="9"/>
        <color rgb="FF000000"/>
        <rFont val="宋体"/>
        <charset val="1"/>
      </rPr>
      <t>、水库维修养护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个；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、水资源管理项目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个；</t>
    </r>
    <r>
      <rPr>
        <sz val="9"/>
        <color rgb="FF000000"/>
        <rFont val="Calibri"/>
        <charset val="1"/>
      </rPr>
      <t>6</t>
    </r>
    <r>
      <rPr>
        <sz val="9"/>
        <color rgb="FF000000"/>
        <rFont val="宋体"/>
        <charset val="1"/>
      </rPr>
      <t>、山洪灾害非工程措施维修养护项目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个。</t>
    </r>
  </si>
  <si>
    <t>指标目标值</t>
  </si>
  <si>
    <t>产出指标（24分）</t>
  </si>
  <si>
    <t>数量指标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</si>
  <si>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治理流域面积</t>
    </r>
    <r>
      <rPr>
        <sz val="9"/>
        <color rgb="FF000000"/>
        <rFont val="Calibri"/>
        <charset val="1"/>
      </rPr>
      <t>200-3000</t>
    </r>
    <r>
      <rPr>
        <sz val="9"/>
        <color rgb="FF000000"/>
        <rFont val="宋体"/>
        <charset val="1"/>
      </rPr>
      <t>平方公里中小河流长度（处）</t>
    </r>
  </si>
  <si>
    <r>
      <rPr>
        <sz val="9"/>
        <color rgb="FF000000"/>
        <rFont val="Calibri"/>
        <charset val="1"/>
      </rPr>
      <t>2.</t>
    </r>
    <r>
      <rPr>
        <sz val="9"/>
        <color rgb="FF000000"/>
        <rFont val="宋体"/>
        <charset val="1"/>
      </rPr>
      <t>实施农业水价改革项目数（个）</t>
    </r>
  </si>
  <si>
    <r>
      <rPr>
        <sz val="9"/>
        <color rgb="FF000000"/>
        <rFont val="Calibri"/>
        <charset val="1"/>
      </rPr>
      <t>3.</t>
    </r>
    <r>
      <rPr>
        <sz val="9"/>
        <color rgb="FF000000"/>
        <rFont val="宋体"/>
        <charset val="1"/>
      </rPr>
      <t>农村饮水工程维修养护数量（个）</t>
    </r>
  </si>
  <si>
    <r>
      <rPr>
        <sz val="9"/>
        <color indexed="8"/>
        <rFont val="Calibri"/>
        <charset val="1"/>
      </rPr>
      <t>4.</t>
    </r>
    <r>
      <rPr>
        <sz val="9"/>
        <color indexed="8"/>
        <rFont val="宋体"/>
        <charset val="1"/>
      </rPr>
      <t>水资源管理项目</t>
    </r>
  </si>
  <si>
    <r>
      <rPr>
        <sz val="9"/>
        <color indexed="8"/>
        <rFont val="Calibri"/>
        <charset val="1"/>
      </rPr>
      <t>5.</t>
    </r>
    <r>
      <rPr>
        <sz val="9"/>
        <color indexed="8"/>
        <rFont val="宋体"/>
        <charset val="1"/>
      </rPr>
      <t>小型水库工程维修养护座数（座）</t>
    </r>
  </si>
  <si>
    <r>
      <rPr>
        <sz val="9"/>
        <color indexed="8"/>
        <rFont val="Calibri"/>
        <charset val="1"/>
      </rPr>
      <t>6.</t>
    </r>
    <r>
      <rPr>
        <sz val="9"/>
        <color indexed="8"/>
        <rFont val="宋体"/>
        <charset val="1"/>
      </rPr>
      <t>山洪灾害防治非工程措施设施维修养护县数（个）</t>
    </r>
  </si>
  <si>
    <t>质量指标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</si>
  <si>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截至</t>
    </r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</t>
    </r>
    <r>
      <rPr>
        <sz val="9"/>
        <color rgb="FF000000"/>
        <rFont val="Calibri"/>
        <charset val="1"/>
      </rPr>
      <t>12</t>
    </r>
    <r>
      <rPr>
        <sz val="9"/>
        <color rgb="FF000000"/>
        <rFont val="宋体"/>
        <charset val="1"/>
      </rPr>
      <t>月底，项目初步验收率</t>
    </r>
  </si>
  <si>
    <r>
      <rPr>
        <sz val="9"/>
        <color indexed="8"/>
        <rFont val="Calibri"/>
        <charset val="1"/>
      </rPr>
      <t>2.</t>
    </r>
    <r>
      <rPr>
        <sz val="9"/>
        <color indexed="8"/>
        <rFont val="宋体"/>
        <charset val="1"/>
      </rPr>
      <t>工程验收合格率</t>
    </r>
  </si>
  <si>
    <r>
      <rPr>
        <sz val="9"/>
        <color indexed="8"/>
        <rFont val="Calibri"/>
        <charset val="1"/>
      </rPr>
      <t>3.</t>
    </r>
    <r>
      <rPr>
        <sz val="9"/>
        <color indexed="8"/>
        <rFont val="宋体"/>
        <charset val="1"/>
      </rPr>
      <t>已建工程是否存在质量问题</t>
    </r>
  </si>
  <si>
    <t>时效指标</t>
  </si>
  <si>
    <r>
      <rPr>
        <sz val="9"/>
        <color indexed="8"/>
        <rFont val="Calibri"/>
        <charset val="1"/>
      </rPr>
      <t>1.</t>
    </r>
    <r>
      <rPr>
        <sz val="9"/>
        <color indexed="8"/>
        <rFont val="宋体"/>
        <charset val="1"/>
      </rPr>
      <t>截至</t>
    </r>
    <r>
      <rPr>
        <sz val="9"/>
        <color indexed="8"/>
        <rFont val="Calibri"/>
        <charset val="1"/>
      </rPr>
      <t>2021</t>
    </r>
    <r>
      <rPr>
        <sz val="9"/>
        <color indexed="8"/>
        <rFont val="宋体"/>
        <charset val="1"/>
      </rPr>
      <t>年</t>
    </r>
    <r>
      <rPr>
        <sz val="9"/>
        <color indexed="8"/>
        <rFont val="Calibri"/>
        <charset val="1"/>
      </rPr>
      <t>12</t>
    </r>
    <r>
      <rPr>
        <sz val="9"/>
        <color indexed="8"/>
        <rFont val="宋体"/>
        <charset val="1"/>
      </rPr>
      <t>月底，投资完成比例</t>
    </r>
  </si>
  <si>
    <t>成本指标</t>
  </si>
  <si>
    <t>单价是否控制在批复概算单价内</t>
  </si>
  <si>
    <t>是</t>
  </si>
  <si>
    <t>效益指标（24分）</t>
  </si>
  <si>
    <t>经济效益指标</t>
  </si>
  <si>
    <r>
      <rPr>
        <sz val="9"/>
        <color indexed="8"/>
        <rFont val="Calibri"/>
        <charset val="1"/>
      </rPr>
      <t>1.</t>
    </r>
    <r>
      <rPr>
        <sz val="9"/>
        <color indexed="8"/>
        <rFont val="宋体"/>
        <charset val="1"/>
      </rPr>
      <t>中小河流治理保护耕地面积（万亩）</t>
    </r>
  </si>
  <si>
    <r>
      <rPr>
        <sz val="9"/>
        <color indexed="8"/>
        <rFont val="Calibri"/>
        <charset val="1"/>
      </rPr>
      <t>1.</t>
    </r>
    <r>
      <rPr>
        <sz val="9"/>
        <color indexed="8"/>
        <rFont val="宋体"/>
        <charset val="1"/>
      </rPr>
      <t>中小河流治理保护人口数量（万人）</t>
    </r>
  </si>
  <si>
    <r>
      <rPr>
        <sz val="9"/>
        <color indexed="8"/>
        <rFont val="Calibri"/>
        <charset val="1"/>
      </rPr>
      <t>2.</t>
    </r>
    <r>
      <rPr>
        <sz val="9"/>
        <color indexed="8"/>
        <rFont val="宋体"/>
        <charset val="1"/>
      </rPr>
      <t>水库维修养护保护人口数量（万人）</t>
    </r>
  </si>
  <si>
    <r>
      <rPr>
        <sz val="9"/>
        <color rgb="FF000000"/>
        <rFont val="Calibri"/>
        <charset val="1"/>
      </rPr>
      <t>3.</t>
    </r>
    <r>
      <rPr>
        <sz val="9"/>
        <color rgb="FF000000"/>
        <rFont val="宋体"/>
        <charset val="1"/>
      </rPr>
      <t>农村饮水安全工程维修养护覆盖服务人口（万人）</t>
    </r>
  </si>
  <si>
    <r>
      <rPr>
        <sz val="9"/>
        <color rgb="FF000000"/>
        <rFont val="Calibri"/>
        <charset val="1"/>
      </rPr>
      <t>4.</t>
    </r>
    <r>
      <rPr>
        <sz val="9"/>
        <color rgb="FF000000"/>
        <rFont val="宋体"/>
        <charset val="1"/>
      </rPr>
      <t>山洪灾害防治非工程措施维修养护覆盖服务人口（万人）</t>
    </r>
  </si>
  <si>
    <r>
      <rPr>
        <sz val="9"/>
        <color rgb="FF000000"/>
        <rFont val="Calibri"/>
        <charset val="1"/>
      </rPr>
      <t>5.</t>
    </r>
    <r>
      <rPr>
        <sz val="9"/>
        <color rgb="FF000000"/>
        <rFont val="宋体"/>
        <charset val="1"/>
      </rPr>
      <t>水资源管理盖服务人口（万人）</t>
    </r>
  </si>
  <si>
    <t>生态效益指标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</si>
  <si>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中小河流治理长度（</t>
    </r>
    <r>
      <rPr>
        <sz val="9"/>
        <color rgb="FF000000"/>
        <rFont val="Calibri"/>
        <charset val="1"/>
      </rPr>
      <t>km</t>
    </r>
    <r>
      <rPr>
        <sz val="9"/>
        <color rgb="FF000000"/>
        <rFont val="宋体"/>
        <charset val="1"/>
      </rPr>
      <t>）</t>
    </r>
  </si>
  <si>
    <r>
      <rPr>
        <sz val="9"/>
        <color rgb="FF000000"/>
        <rFont val="Calibri"/>
        <charset val="1"/>
      </rPr>
      <t>2.</t>
    </r>
    <r>
      <rPr>
        <sz val="9"/>
        <color rgb="FF000000"/>
        <rFont val="宋体"/>
        <charset val="1"/>
      </rPr>
      <t>山洪灾害防治面积（平方公里）</t>
    </r>
  </si>
  <si>
    <t>可持续影响指标</t>
  </si>
  <si>
    <r>
      <rPr>
        <sz val="9"/>
        <color indexed="8"/>
        <rFont val="Calibri"/>
        <charset val="1"/>
      </rPr>
      <t>1.</t>
    </r>
    <r>
      <rPr>
        <sz val="9"/>
        <color indexed="8"/>
        <rFont val="宋体"/>
        <charset val="1"/>
      </rPr>
      <t>已建工程是否良性运行</t>
    </r>
  </si>
  <si>
    <r>
      <rPr>
        <sz val="9"/>
        <color indexed="8"/>
        <rFont val="Calibri"/>
        <charset val="1"/>
      </rPr>
      <t>2.</t>
    </r>
    <r>
      <rPr>
        <sz val="9"/>
        <color indexed="8"/>
        <rFont val="宋体"/>
        <charset val="1"/>
      </rPr>
      <t>工程是否达到设计使用年限</t>
    </r>
  </si>
  <si>
    <t>满意度 指标  （2分）</t>
  </si>
  <si>
    <t>≥90%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</si>
</sst>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#,##0.00_ "/>
    <numFmt numFmtId="179" formatCode="#,##0.00_ ;[Red]\-#,##0.00\ "/>
    <numFmt numFmtId="180" formatCode="#0.00"/>
    <numFmt numFmtId="181" formatCode="yyyy\-mm\-dd"/>
  </numFmts>
  <fonts count="65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b/>
      <sz val="9"/>
      <color rgb="FF000000"/>
      <name val="宋体"/>
      <charset val="1"/>
      <scheme val="minor"/>
    </font>
    <font>
      <sz val="9"/>
      <color indexed="8"/>
      <name val="宋体"/>
      <charset val="134"/>
    </font>
    <font>
      <sz val="9"/>
      <color indexed="8"/>
      <name val="Calibri"/>
      <charset val="0"/>
    </font>
    <font>
      <sz val="9"/>
      <color rgb="FF000000"/>
      <name val="宋体"/>
      <charset val="0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" borderId="5" applyNumberFormat="0" applyFon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6" fillId="13" borderId="8" applyNumberFormat="0" applyAlignment="0" applyProtection="0">
      <alignment vertical="center"/>
    </xf>
    <xf numFmtId="0" fontId="57" fillId="13" borderId="4" applyNumberFormat="0" applyAlignment="0" applyProtection="0">
      <alignment vertical="center"/>
    </xf>
    <xf numFmtId="0" fontId="58" fillId="14" borderId="9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63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22" fillId="0" borderId="0"/>
  </cellStyleXfs>
  <cellXfs count="14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7" fillId="0" borderId="1" xfId="1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48" applyNumberFormat="1" applyFont="1" applyFill="1" applyBorder="1" applyAlignment="1">
      <alignment horizontal="center" vertical="center" wrapText="1"/>
    </xf>
    <xf numFmtId="0" fontId="13" fillId="0" borderId="1" xfId="48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4" fillId="0" borderId="1" xfId="48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indent="2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2" fillId="0" borderId="0" xfId="0" applyFont="1" applyFill="1" applyAlignment="1"/>
    <xf numFmtId="0" fontId="23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176" fontId="26" fillId="0" borderId="1" xfId="0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78" fontId="26" fillId="0" borderId="1" xfId="0" applyNumberFormat="1" applyFont="1" applyFill="1" applyBorder="1" applyAlignment="1" applyProtection="1">
      <alignment horizontal="right" vertical="center"/>
    </xf>
    <xf numFmtId="0" fontId="28" fillId="0" borderId="1" xfId="0" applyFont="1" applyFill="1" applyBorder="1" applyAlignment="1" applyProtection="1">
      <alignment horizontal="left" vertical="center" wrapText="1"/>
      <protection locked="0"/>
    </xf>
    <xf numFmtId="0" fontId="29" fillId="0" borderId="1" xfId="0" applyFont="1" applyFill="1" applyBorder="1" applyAlignment="1" applyProtection="1">
      <alignment horizontal="left" vertical="center" wrapText="1"/>
      <protection locked="0"/>
    </xf>
    <xf numFmtId="178" fontId="30" fillId="0" borderId="1" xfId="0" applyNumberFormat="1" applyFont="1" applyFill="1" applyBorder="1" applyAlignment="1" applyProtection="1">
      <alignment horizontal="right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/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4" fontId="32" fillId="3" borderId="1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right" vertical="center" wrapText="1"/>
    </xf>
    <xf numFmtId="176" fontId="21" fillId="0" borderId="2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left" vertical="center"/>
    </xf>
    <xf numFmtId="4" fontId="32" fillId="0" borderId="1" xfId="0" applyNumberFormat="1" applyFont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4" fontId="21" fillId="0" borderId="1" xfId="0" applyNumberFormat="1" applyFont="1" applyBorder="1" applyAlignment="1">
      <alignment horizontal="right" vertical="center" wrapText="1"/>
    </xf>
    <xf numFmtId="176" fontId="34" fillId="0" borderId="1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4" fontId="32" fillId="3" borderId="1" xfId="0" applyNumberFormat="1" applyFont="1" applyFill="1" applyBorder="1" applyAlignment="1">
      <alignment vertical="center" wrapText="1"/>
    </xf>
    <xf numFmtId="0" fontId="32" fillId="3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34" fillId="0" borderId="1" xfId="0" applyFont="1" applyBorder="1">
      <alignment vertical="center"/>
    </xf>
    <xf numFmtId="0" fontId="28" fillId="0" borderId="1" xfId="0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2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0" fontId="32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179" fontId="27" fillId="0" borderId="1" xfId="0" applyNumberFormat="1" applyFont="1" applyFill="1" applyBorder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176" fontId="32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0" fontId="28" fillId="0" borderId="1" xfId="0" applyFont="1" applyFill="1" applyBorder="1" applyAlignment="1">
      <alignment vertical="center"/>
    </xf>
    <xf numFmtId="176" fontId="32" fillId="0" borderId="1" xfId="0" applyNumberFormat="1" applyFont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1" xfId="50" applyFont="1" applyFill="1" applyBorder="1" applyAlignment="1" applyProtection="1">
      <alignment vertical="center"/>
    </xf>
    <xf numFmtId="179" fontId="36" fillId="0" borderId="1" xfId="0" applyNumberFormat="1" applyFont="1" applyFill="1" applyBorder="1" applyAlignment="1">
      <alignment horizontal="right" vertical="center"/>
    </xf>
    <xf numFmtId="179" fontId="37" fillId="0" borderId="1" xfId="0" applyNumberFormat="1" applyFont="1" applyFill="1" applyBorder="1" applyAlignment="1">
      <alignment horizontal="right" vertical="center"/>
    </xf>
    <xf numFmtId="0" fontId="12" fillId="0" borderId="1" xfId="50" applyFont="1" applyBorder="1" applyAlignment="1" applyProtection="1">
      <alignment vertical="center"/>
    </xf>
    <xf numFmtId="0" fontId="27" fillId="0" borderId="1" xfId="50" applyFont="1" applyFill="1" applyBorder="1" applyAlignment="1" applyProtection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4" fontId="39" fillId="0" borderId="2" xfId="0" applyNumberFormat="1" applyFont="1" applyBorder="1" applyAlignment="1">
      <alignment vertical="center" wrapText="1"/>
    </xf>
    <xf numFmtId="180" fontId="40" fillId="0" borderId="2" xfId="0" applyNumberFormat="1" applyFont="1" applyBorder="1" applyAlignment="1">
      <alignment horizontal="right" vertical="center" wrapText="1"/>
    </xf>
    <xf numFmtId="0" fontId="40" fillId="0" borderId="2" xfId="0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 wrapText="1"/>
    </xf>
    <xf numFmtId="0" fontId="3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right" vertical="center" wrapText="1"/>
    </xf>
    <xf numFmtId="181" fontId="21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13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19" sqref="F1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4.37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ht="14.3" customHeight="1" spans="1:1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2.75" customHeight="1" spans="1:11">
      <c r="A3" s="40"/>
      <c r="B3" s="40" t="s">
        <v>0</v>
      </c>
      <c r="C3" s="138">
        <v>904001</v>
      </c>
      <c r="D3" s="138"/>
      <c r="E3" s="40"/>
      <c r="F3" s="40"/>
      <c r="G3" s="40"/>
      <c r="H3" s="40"/>
      <c r="I3" s="40"/>
      <c r="J3" s="40"/>
      <c r="K3" s="40"/>
    </row>
    <row r="4" ht="22.75" customHeight="1" spans="1:11">
      <c r="A4" s="40"/>
      <c r="B4" s="40" t="s">
        <v>1</v>
      </c>
      <c r="C4" s="40" t="s">
        <v>2</v>
      </c>
      <c r="D4" s="40"/>
      <c r="E4" s="40"/>
      <c r="F4" s="40"/>
      <c r="G4" s="40"/>
      <c r="H4" s="40"/>
      <c r="I4" s="40"/>
      <c r="J4" s="40"/>
      <c r="K4" s="40"/>
    </row>
    <row r="5" ht="14.3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ht="78.55" customHeight="1" spans="1:11">
      <c r="A6" s="38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</row>
    <row r="7" ht="22.75" customHeight="1" spans="1:1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22.75" customHeight="1" spans="1:1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22.75" customHeight="1" spans="1:1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ht="22.75" customHeight="1" spans="1:11">
      <c r="A10" s="40"/>
      <c r="B10" s="40" t="s">
        <v>4</v>
      </c>
      <c r="C10" s="40"/>
      <c r="F10" s="140" t="s">
        <v>5</v>
      </c>
      <c r="G10" s="141"/>
      <c r="H10" s="40"/>
      <c r="I10" s="40"/>
      <c r="J10" s="40"/>
      <c r="K10" s="40"/>
    </row>
    <row r="11" ht="22.75" customHeight="1" spans="1:1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ht="22.75" customHeight="1" spans="1:11">
      <c r="A12" s="40"/>
      <c r="B12" s="140" t="s">
        <v>6</v>
      </c>
      <c r="C12" s="142" t="s">
        <v>7</v>
      </c>
      <c r="D12" s="40"/>
      <c r="E12" s="140" t="s">
        <v>8</v>
      </c>
      <c r="F12" s="38" t="s">
        <v>9</v>
      </c>
      <c r="G12" s="40"/>
      <c r="H12" s="140" t="s">
        <v>10</v>
      </c>
      <c r="I12" s="38" t="s">
        <v>11</v>
      </c>
      <c r="J12" s="40"/>
      <c r="K12" s="40"/>
    </row>
    <row r="13" ht="14.3" customHeight="1" spans="1:11">
      <c r="A13" s="38"/>
      <c r="B13" s="38"/>
      <c r="C13" s="38" t="s">
        <v>12</v>
      </c>
      <c r="D13" s="38"/>
      <c r="E13" s="38"/>
      <c r="F13" s="38"/>
      <c r="G13" s="38"/>
      <c r="H13" s="38"/>
      <c r="I13" s="38"/>
      <c r="J13" s="38"/>
      <c r="K13" s="38"/>
    </row>
    <row r="14" ht="14.3" customHeight="1" spans="1:1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ht="14.3" customHeight="1" spans="1:1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H9" sqref="H9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8"/>
      <c r="B1" s="38"/>
      <c r="C1" s="38"/>
      <c r="D1" s="38"/>
      <c r="E1" s="38"/>
      <c r="F1" s="38"/>
      <c r="G1" s="38"/>
      <c r="H1" s="38"/>
    </row>
    <row r="2" ht="39.85" customHeight="1" spans="1:8">
      <c r="A2" s="73" t="s">
        <v>245</v>
      </c>
      <c r="B2" s="73"/>
      <c r="C2" s="73"/>
      <c r="D2" s="73"/>
      <c r="E2" s="73"/>
      <c r="F2" s="73"/>
      <c r="G2" s="73"/>
      <c r="H2" s="73"/>
    </row>
    <row r="3" ht="22.75" customHeight="1" spans="1:8">
      <c r="A3" s="38"/>
      <c r="B3" s="38"/>
      <c r="C3" s="38"/>
      <c r="D3" s="38"/>
      <c r="E3" s="38"/>
      <c r="F3" s="38"/>
      <c r="G3" s="38"/>
      <c r="H3" s="74" t="s">
        <v>35</v>
      </c>
    </row>
    <row r="4" ht="22.75" customHeight="1" spans="1:8">
      <c r="A4" s="42" t="s">
        <v>175</v>
      </c>
      <c r="B4" s="42" t="s">
        <v>246</v>
      </c>
      <c r="C4" s="42"/>
      <c r="D4" s="42"/>
      <c r="E4" s="42"/>
      <c r="F4" s="42"/>
      <c r="G4" s="42" t="s">
        <v>247</v>
      </c>
      <c r="H4" s="42" t="s">
        <v>248</v>
      </c>
    </row>
    <row r="5" ht="22.75" customHeight="1" spans="1:8">
      <c r="A5" s="42"/>
      <c r="B5" s="42" t="s">
        <v>116</v>
      </c>
      <c r="C5" s="42" t="s">
        <v>249</v>
      </c>
      <c r="D5" s="42" t="s">
        <v>250</v>
      </c>
      <c r="E5" s="42" t="s">
        <v>251</v>
      </c>
      <c r="F5" s="42"/>
      <c r="G5" s="42"/>
      <c r="H5" s="42"/>
    </row>
    <row r="6" ht="32" customHeight="1" spans="1:8">
      <c r="A6" s="42"/>
      <c r="B6" s="42"/>
      <c r="C6" s="42"/>
      <c r="D6" s="42"/>
      <c r="E6" s="42" t="s">
        <v>252</v>
      </c>
      <c r="F6" s="42" t="s">
        <v>253</v>
      </c>
      <c r="G6" s="42"/>
      <c r="H6" s="42"/>
    </row>
    <row r="7" ht="22.75" customHeight="1" spans="1:8">
      <c r="A7" s="75" t="s">
        <v>116</v>
      </c>
      <c r="B7" s="76"/>
      <c r="C7" s="76"/>
      <c r="D7" s="76"/>
      <c r="E7" s="76"/>
      <c r="F7" s="76"/>
      <c r="G7" s="76"/>
      <c r="H7" s="76"/>
    </row>
    <row r="8" ht="22.75" customHeight="1" spans="1:8">
      <c r="A8" s="75" t="s">
        <v>2</v>
      </c>
      <c r="B8" s="77">
        <f>F8</f>
        <v>25000</v>
      </c>
      <c r="C8" s="77"/>
      <c r="D8" s="77"/>
      <c r="E8" s="77"/>
      <c r="F8" s="77">
        <v>25000</v>
      </c>
      <c r="G8" s="76"/>
      <c r="H8" s="76"/>
    </row>
    <row r="9" ht="22.75" customHeight="1" spans="1:8">
      <c r="A9" s="43"/>
      <c r="B9" s="44"/>
      <c r="C9" s="44"/>
      <c r="D9" s="44"/>
      <c r="E9" s="44"/>
      <c r="F9" s="44"/>
      <c r="G9" s="44"/>
      <c r="H9" s="4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F13" sqref="F13"/>
    </sheetView>
  </sheetViews>
  <sheetFormatPr defaultColWidth="10" defaultRowHeight="15"/>
  <cols>
    <col min="1" max="1" width="9.76666666666667" customWidth="1"/>
    <col min="2" max="2" width="12" style="46" customWidth="1"/>
    <col min="3" max="3" width="29.625" style="46" customWidth="1"/>
    <col min="4" max="4" width="13.2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8"/>
      <c r="B1" s="59"/>
      <c r="C1" s="60"/>
      <c r="D1" s="38"/>
      <c r="E1" s="38"/>
      <c r="F1" s="38"/>
      <c r="G1" s="38"/>
      <c r="H1" s="38"/>
      <c r="I1" s="38"/>
      <c r="J1" s="38"/>
      <c r="K1" s="38"/>
    </row>
    <row r="2" ht="39.85" customHeight="1" spans="1:11">
      <c r="A2" s="39" t="s">
        <v>254</v>
      </c>
      <c r="B2" s="48"/>
      <c r="C2" s="48"/>
      <c r="D2" s="39"/>
      <c r="E2" s="39"/>
      <c r="F2" s="39"/>
      <c r="G2" s="38"/>
      <c r="H2" s="38"/>
      <c r="I2" s="38"/>
      <c r="J2" s="38"/>
      <c r="K2" s="38"/>
    </row>
    <row r="3" ht="22.75" customHeight="1" spans="1:11">
      <c r="A3" s="40"/>
      <c r="D3" s="40"/>
      <c r="E3" s="40"/>
      <c r="F3" s="40" t="s">
        <v>35</v>
      </c>
      <c r="G3" s="38"/>
      <c r="H3" s="38"/>
      <c r="I3" s="38"/>
      <c r="J3" s="38"/>
      <c r="K3" s="38"/>
    </row>
    <row r="4" ht="22.75" customHeight="1" spans="1:11">
      <c r="A4" s="61" t="s">
        <v>255</v>
      </c>
      <c r="B4" s="62" t="s">
        <v>256</v>
      </c>
      <c r="C4" s="63" t="s">
        <v>257</v>
      </c>
      <c r="D4" s="61" t="s">
        <v>116</v>
      </c>
      <c r="E4" s="61" t="s">
        <v>113</v>
      </c>
      <c r="F4" s="61" t="s">
        <v>114</v>
      </c>
      <c r="G4" s="38"/>
      <c r="H4" s="38"/>
      <c r="I4" s="38"/>
      <c r="J4" s="38"/>
      <c r="K4" s="38"/>
    </row>
    <row r="5" ht="28" customHeight="1" spans="1:11">
      <c r="A5" s="61"/>
      <c r="B5" s="64"/>
      <c r="C5" s="65" t="s">
        <v>116</v>
      </c>
      <c r="D5" s="66">
        <f>E5</f>
        <v>550847.914</v>
      </c>
      <c r="E5" s="66">
        <f>E6</f>
        <v>550847.914</v>
      </c>
      <c r="F5" s="67"/>
      <c r="G5" s="40"/>
      <c r="H5" s="40"/>
      <c r="I5" s="40"/>
      <c r="J5" s="40"/>
      <c r="K5" s="40"/>
    </row>
    <row r="6" ht="28" customHeight="1" spans="1:6">
      <c r="A6" s="68">
        <v>1</v>
      </c>
      <c r="B6" s="69" t="s">
        <v>217</v>
      </c>
      <c r="C6" s="69" t="s">
        <v>218</v>
      </c>
      <c r="D6" s="66">
        <v>550847.914</v>
      </c>
      <c r="E6" s="66">
        <v>550847.914</v>
      </c>
      <c r="F6" s="70"/>
    </row>
    <row r="7" ht="28" customHeight="1" spans="1:6">
      <c r="A7" s="68">
        <v>2</v>
      </c>
      <c r="B7" s="71" t="s">
        <v>219</v>
      </c>
      <c r="C7" s="71" t="s">
        <v>220</v>
      </c>
      <c r="D7" s="72">
        <v>120000</v>
      </c>
      <c r="E7" s="72">
        <v>120000</v>
      </c>
      <c r="F7" s="70"/>
    </row>
    <row r="8" ht="28" customHeight="1" spans="1:6">
      <c r="A8" s="68">
        <v>3</v>
      </c>
      <c r="B8" s="71" t="s">
        <v>221</v>
      </c>
      <c r="C8" s="71" t="s">
        <v>222</v>
      </c>
      <c r="D8" s="72">
        <v>10000</v>
      </c>
      <c r="E8" s="72">
        <v>10000</v>
      </c>
      <c r="F8" s="70"/>
    </row>
    <row r="9" ht="28" customHeight="1" spans="1:6">
      <c r="A9" s="68">
        <v>4</v>
      </c>
      <c r="B9" s="71" t="s">
        <v>223</v>
      </c>
      <c r="C9" s="71" t="s">
        <v>224</v>
      </c>
      <c r="D9" s="72">
        <v>25000</v>
      </c>
      <c r="E9" s="72">
        <v>25000</v>
      </c>
      <c r="F9" s="70"/>
    </row>
    <row r="10" ht="28" customHeight="1" spans="1:6">
      <c r="A10" s="68">
        <v>5</v>
      </c>
      <c r="B10" s="71" t="s">
        <v>225</v>
      </c>
      <c r="C10" s="71" t="s">
        <v>226</v>
      </c>
      <c r="D10" s="72">
        <v>35000</v>
      </c>
      <c r="E10" s="72">
        <v>35000</v>
      </c>
      <c r="F10" s="70"/>
    </row>
    <row r="11" ht="28" customHeight="1" spans="1:6">
      <c r="A11" s="68">
        <v>6</v>
      </c>
      <c r="B11" s="71" t="s">
        <v>227</v>
      </c>
      <c r="C11" s="71" t="s">
        <v>228</v>
      </c>
      <c r="D11" s="72">
        <v>25000</v>
      </c>
      <c r="E11" s="72">
        <v>25000</v>
      </c>
      <c r="F11" s="70"/>
    </row>
    <row r="12" ht="28" customHeight="1" spans="1:6">
      <c r="A12" s="68">
        <v>7</v>
      </c>
      <c r="B12" s="71" t="s">
        <v>229</v>
      </c>
      <c r="C12" s="71" t="s">
        <v>230</v>
      </c>
      <c r="D12" s="72">
        <v>15000</v>
      </c>
      <c r="E12" s="72">
        <v>15000</v>
      </c>
      <c r="F12" s="70"/>
    </row>
    <row r="13" ht="28" customHeight="1" spans="1:6">
      <c r="A13" s="68">
        <v>8</v>
      </c>
      <c r="B13" s="71" t="s">
        <v>231</v>
      </c>
      <c r="C13" s="71" t="s">
        <v>232</v>
      </c>
      <c r="D13" s="72">
        <v>72551.934</v>
      </c>
      <c r="E13" s="72">
        <v>72551.934</v>
      </c>
      <c r="F13" s="70"/>
    </row>
    <row r="14" ht="27" customHeight="1" spans="1:6">
      <c r="A14" s="68">
        <v>9</v>
      </c>
      <c r="B14" s="71" t="s">
        <v>233</v>
      </c>
      <c r="C14" s="71" t="s">
        <v>234</v>
      </c>
      <c r="D14" s="72">
        <v>88295.98</v>
      </c>
      <c r="E14" s="72">
        <v>88295.98</v>
      </c>
      <c r="F14" s="70"/>
    </row>
    <row r="15" ht="27" customHeight="1" spans="1:6">
      <c r="A15" s="68">
        <v>10</v>
      </c>
      <c r="B15" s="71" t="s">
        <v>235</v>
      </c>
      <c r="C15" s="71" t="s">
        <v>236</v>
      </c>
      <c r="D15" s="72">
        <v>25000</v>
      </c>
      <c r="E15" s="72">
        <v>25000</v>
      </c>
      <c r="F15" s="70"/>
    </row>
    <row r="16" ht="27" customHeight="1" spans="1:6">
      <c r="A16" s="68">
        <v>11</v>
      </c>
      <c r="B16" s="71" t="s">
        <v>237</v>
      </c>
      <c r="C16" s="71" t="s">
        <v>238</v>
      </c>
      <c r="D16" s="72">
        <v>135000</v>
      </c>
      <c r="E16" s="72">
        <v>135000</v>
      </c>
      <c r="F16" s="70"/>
    </row>
    <row r="19" ht="13.5" spans="2:3">
      <c r="B19" s="45"/>
      <c r="C19" s="45"/>
    </row>
    <row r="20" ht="13.5" spans="2:3">
      <c r="B20" s="45"/>
      <c r="C20" s="45"/>
    </row>
    <row r="21" ht="13.5" spans="2:3">
      <c r="B21" s="45"/>
      <c r="C21" s="45"/>
    </row>
  </sheetData>
  <mergeCells count="1">
    <mergeCell ref="A2:F2"/>
  </mergeCells>
  <pageMargins left="0.75" right="0.75" top="0.270000010728836" bottom="0.270000010728836" header="0" footer="0"/>
  <pageSetup paperSize="9" scale="9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13" sqref="F13"/>
    </sheetView>
  </sheetViews>
  <sheetFormatPr defaultColWidth="7.875" defaultRowHeight="12.75" customHeight="1"/>
  <cols>
    <col min="1" max="1" width="17" style="46" customWidth="1"/>
    <col min="2" max="2" width="41.375" style="46" customWidth="1"/>
    <col min="3" max="3" width="29.375" style="46" customWidth="1"/>
    <col min="4" max="4" width="2.5" style="46" customWidth="1"/>
    <col min="5" max="16" width="8" style="46"/>
    <col min="17" max="16384" width="7.875" style="45"/>
  </cols>
  <sheetData>
    <row r="1" ht="15" customHeight="1" spans="1:16">
      <c r="A1" s="47"/>
      <c r="B1" s="47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ht="32.25" customHeight="1" spans="1:16">
      <c r="A2" s="48" t="s">
        <v>258</v>
      </c>
      <c r="B2" s="48"/>
      <c r="C2" s="48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ht="15" customHeight="1" spans="1:16">
      <c r="A3" s="45"/>
      <c r="B3" s="45"/>
      <c r="C3" s="49" t="s">
        <v>35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ht="25.5" customHeight="1" spans="1:16">
      <c r="A4" s="50" t="s">
        <v>259</v>
      </c>
      <c r="B4" s="50"/>
      <c r="C4" s="51" t="s">
        <v>39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ht="25.5" customHeight="1" spans="1:16">
      <c r="A5" s="50" t="s">
        <v>260</v>
      </c>
      <c r="B5" s="50" t="s">
        <v>261</v>
      </c>
      <c r="C5" s="51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="45" customFormat="1" ht="25.5" customHeight="1" spans="1:3">
      <c r="A6" s="50" t="s">
        <v>116</v>
      </c>
      <c r="B6" s="50"/>
      <c r="C6" s="52">
        <f>C7+C10</f>
        <v>2348823</v>
      </c>
    </row>
    <row r="7" s="45" customFormat="1" ht="26.25" customHeight="1" spans="1:4">
      <c r="A7" s="53" t="s">
        <v>182</v>
      </c>
      <c r="B7" s="53" t="s">
        <v>183</v>
      </c>
      <c r="C7" s="54">
        <f>C8</f>
        <v>9600</v>
      </c>
      <c r="D7" s="46"/>
    </row>
    <row r="8" ht="26.25" customHeight="1" spans="1:16">
      <c r="A8" s="55">
        <v>20222</v>
      </c>
      <c r="B8" s="55" t="s">
        <v>262</v>
      </c>
      <c r="C8" s="54">
        <f>C9</f>
        <v>9600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ht="26.25" customHeight="1" spans="1:16">
      <c r="A9" s="56">
        <v>2082201</v>
      </c>
      <c r="B9" s="56" t="s">
        <v>263</v>
      </c>
      <c r="C9" s="57">
        <v>9600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ht="26.25" customHeight="1" spans="1:3">
      <c r="A10" s="53" t="s">
        <v>264</v>
      </c>
      <c r="B10" s="53" t="s">
        <v>265</v>
      </c>
      <c r="C10" s="54">
        <f>C11</f>
        <v>2339223</v>
      </c>
    </row>
    <row r="11" ht="26.25" customHeight="1" spans="1:3">
      <c r="A11" s="53" t="s">
        <v>266</v>
      </c>
      <c r="B11" s="53" t="s">
        <v>267</v>
      </c>
      <c r="C11" s="54">
        <f>C12</f>
        <v>2339223</v>
      </c>
    </row>
    <row r="12" ht="26.25" customHeight="1" spans="1:3">
      <c r="A12" s="58" t="s">
        <v>268</v>
      </c>
      <c r="B12" s="58" t="s">
        <v>269</v>
      </c>
      <c r="C12" s="57">
        <v>2339223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22" sqref="E2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8"/>
      <c r="B1" s="38"/>
      <c r="C1" s="38"/>
      <c r="D1" s="38"/>
      <c r="E1" s="38"/>
    </row>
    <row r="2" ht="39.85" customHeight="1" spans="1:5">
      <c r="A2" s="39" t="s">
        <v>270</v>
      </c>
      <c r="B2" s="39"/>
      <c r="C2" s="39"/>
      <c r="D2" s="39"/>
      <c r="E2" s="39"/>
    </row>
    <row r="3" ht="22.75" customHeight="1" spans="1:5">
      <c r="A3" s="40"/>
      <c r="B3" s="40"/>
      <c r="C3" s="40"/>
      <c r="D3" s="40"/>
      <c r="E3" s="41" t="s">
        <v>35</v>
      </c>
    </row>
    <row r="4" ht="22.75" customHeight="1" spans="1:5">
      <c r="A4" s="42" t="s">
        <v>175</v>
      </c>
      <c r="B4" s="42" t="s">
        <v>116</v>
      </c>
      <c r="C4" s="42" t="s">
        <v>271</v>
      </c>
      <c r="D4" s="42" t="s">
        <v>272</v>
      </c>
      <c r="E4" s="42" t="s">
        <v>273</v>
      </c>
    </row>
    <row r="5" ht="22.75" customHeight="1" spans="1:5">
      <c r="A5" s="43"/>
      <c r="B5" s="44"/>
      <c r="C5" s="44"/>
      <c r="D5" s="44"/>
      <c r="E5" s="44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33" sqref="B33"/>
    </sheetView>
  </sheetViews>
  <sheetFormatPr defaultColWidth="9" defaultRowHeight="13.5" outlineLevelCol="1"/>
  <cols>
    <col min="1" max="1" width="34.125" style="1" customWidth="1"/>
    <col min="2" max="2" width="46" style="1" customWidth="1"/>
    <col min="3" max="16384" width="9" style="1"/>
  </cols>
  <sheetData>
    <row r="1" s="1" customFormat="1" ht="20.25" spans="1:2">
      <c r="A1" s="30" t="s">
        <v>274</v>
      </c>
      <c r="B1" s="30"/>
    </row>
    <row r="2" s="1" customFormat="1" spans="1:1">
      <c r="A2" s="31" t="s">
        <v>275</v>
      </c>
    </row>
    <row r="3" s="1" customFormat="1" ht="15" customHeight="1" spans="1:2">
      <c r="A3" s="32" t="s">
        <v>38</v>
      </c>
      <c r="B3" s="33" t="s">
        <v>39</v>
      </c>
    </row>
    <row r="4" s="1" customFormat="1" spans="1:2">
      <c r="A4" s="32"/>
      <c r="B4" s="33"/>
    </row>
    <row r="5" s="1" customFormat="1" spans="1:2">
      <c r="A5" s="22" t="s">
        <v>276</v>
      </c>
      <c r="B5" s="33">
        <v>1</v>
      </c>
    </row>
    <row r="6" s="1" customFormat="1" spans="1:2">
      <c r="A6" s="34" t="s">
        <v>277</v>
      </c>
      <c r="B6" s="35"/>
    </row>
    <row r="7" s="1" customFormat="1" spans="1:2">
      <c r="A7" s="36" t="s">
        <v>278</v>
      </c>
      <c r="B7" s="35"/>
    </row>
    <row r="8" s="1" customFormat="1" spans="1:2">
      <c r="A8" s="36"/>
      <c r="B8" s="35"/>
    </row>
    <row r="9" s="1" customFormat="1" spans="1:2">
      <c r="A9" s="36"/>
      <c r="B9" s="35"/>
    </row>
    <row r="10" s="1" customFormat="1" spans="1:2">
      <c r="A10" s="36"/>
      <c r="B10" s="35"/>
    </row>
    <row r="11" s="1" customFormat="1" spans="1:2">
      <c r="A11" s="36"/>
      <c r="B11" s="35"/>
    </row>
    <row r="12" s="1" customFormat="1" spans="1:2">
      <c r="A12" s="36"/>
      <c r="B12" s="35"/>
    </row>
    <row r="13" s="1" customFormat="1" spans="1:2">
      <c r="A13" s="36"/>
      <c r="B13" s="35"/>
    </row>
    <row r="14" s="1" customFormat="1" spans="1:2">
      <c r="A14" s="36"/>
      <c r="B14" s="35"/>
    </row>
    <row r="15" s="1" customFormat="1" spans="1:2">
      <c r="A15" s="36"/>
      <c r="B15" s="35"/>
    </row>
    <row r="16" s="1" customFormat="1" spans="1:1">
      <c r="A16" s="37" t="s">
        <v>279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B3" sqref="B3:P3"/>
    </sheetView>
  </sheetViews>
  <sheetFormatPr defaultColWidth="9" defaultRowHeight="13.5"/>
  <cols>
    <col min="1" max="3" width="9" style="1"/>
    <col min="4" max="16" width="5.75" style="1" customWidth="1"/>
    <col min="17" max="17" width="12.625" style="1"/>
    <col min="18" max="16384" width="9" style="1"/>
  </cols>
  <sheetData>
    <row r="1" s="1" customFormat="1" ht="18.75" spans="1:16">
      <c r="A1" s="2" t="s">
        <v>280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281</v>
      </c>
    </row>
    <row r="3" s="1" customFormat="1" ht="33" customHeight="1" spans="1:16">
      <c r="A3" s="4" t="s">
        <v>282</v>
      </c>
      <c r="B3" s="9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36" customHeight="1" spans="1:16">
      <c r="A4" s="4" t="s">
        <v>283</v>
      </c>
      <c r="B4" s="9" t="s">
        <v>7</v>
      </c>
      <c r="C4" s="8"/>
      <c r="D4" s="8"/>
      <c r="E4" s="8"/>
      <c r="F4" s="4" t="s">
        <v>284</v>
      </c>
      <c r="G4" s="4"/>
      <c r="H4" s="4"/>
      <c r="I4" s="4"/>
      <c r="J4" s="8"/>
      <c r="K4" s="8"/>
      <c r="L4" s="8"/>
      <c r="M4" s="8"/>
      <c r="N4" s="8"/>
      <c r="O4" s="8"/>
      <c r="P4" s="8"/>
    </row>
    <row r="5" s="1" customFormat="1" ht="36" customHeight="1" spans="1:16">
      <c r="A5" s="4" t="s">
        <v>285</v>
      </c>
      <c r="B5" s="4" t="s">
        <v>286</v>
      </c>
      <c r="C5" s="4"/>
      <c r="D5" s="20" t="s">
        <v>287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" customFormat="1" ht="36" customHeight="1" spans="1:16">
      <c r="A6" s="4"/>
      <c r="B6" s="4" t="s">
        <v>288</v>
      </c>
      <c r="C6" s="4"/>
      <c r="D6" s="20" t="s">
        <v>289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="1" customFormat="1" ht="36" customHeight="1" spans="1:16">
      <c r="A7" s="4"/>
      <c r="B7" s="4" t="s">
        <v>290</v>
      </c>
      <c r="C7" s="4"/>
      <c r="D7" s="21" t="s">
        <v>291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="1" customFormat="1" ht="36" customHeight="1" spans="1:16">
      <c r="A8" s="4"/>
      <c r="B8" s="4" t="s">
        <v>292</v>
      </c>
      <c r="C8" s="4"/>
      <c r="D8" s="20" t="s">
        <v>293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="1" customFormat="1" ht="36" customHeight="1" spans="1:16">
      <c r="A9" s="4" t="s">
        <v>294</v>
      </c>
      <c r="B9" s="4" t="s">
        <v>295</v>
      </c>
      <c r="C9" s="4"/>
      <c r="D9" s="21" t="s">
        <v>293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="1" customFormat="1" ht="36" customHeight="1" spans="1:16">
      <c r="A10" s="4"/>
      <c r="B10" s="22" t="s">
        <v>296</v>
      </c>
      <c r="C10" s="22"/>
      <c r="D10" s="20" t="s">
        <v>297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="1" customFormat="1" ht="36" customHeight="1" spans="1:16">
      <c r="A11" s="4"/>
      <c r="B11" s="22" t="s">
        <v>298</v>
      </c>
      <c r="C11" s="22"/>
      <c r="D11" s="4" t="s">
        <v>299</v>
      </c>
      <c r="E11" s="4"/>
      <c r="F11" s="4"/>
      <c r="G11" s="4"/>
      <c r="H11" s="4" t="s">
        <v>300</v>
      </c>
      <c r="I11" s="4"/>
      <c r="J11" s="4"/>
      <c r="K11" s="4"/>
      <c r="L11" s="4" t="s">
        <v>301</v>
      </c>
      <c r="M11" s="4"/>
      <c r="N11" s="4"/>
      <c r="O11" s="4"/>
      <c r="P11" s="4" t="s">
        <v>302</v>
      </c>
    </row>
    <row r="12" s="1" customFormat="1" ht="36" customHeight="1" spans="1:16">
      <c r="A12" s="4"/>
      <c r="B12" s="7">
        <v>37</v>
      </c>
      <c r="C12" s="7"/>
      <c r="D12" s="6">
        <v>52</v>
      </c>
      <c r="E12" s="6"/>
      <c r="F12" s="6"/>
      <c r="G12" s="6"/>
      <c r="H12" s="6">
        <v>10</v>
      </c>
      <c r="I12" s="6"/>
      <c r="J12" s="6"/>
      <c r="K12" s="6"/>
      <c r="L12" s="6">
        <v>42</v>
      </c>
      <c r="M12" s="6"/>
      <c r="N12" s="6"/>
      <c r="O12" s="6"/>
      <c r="P12" s="6">
        <f>D12-B12</f>
        <v>15</v>
      </c>
    </row>
    <row r="13" s="1" customFormat="1" ht="36" customHeight="1" spans="1:16">
      <c r="A13" s="4" t="s">
        <v>303</v>
      </c>
      <c r="B13" s="20" t="s">
        <v>304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="1" customFormat="1" ht="36" customHeight="1" spans="1:16">
      <c r="A14" s="4" t="s">
        <v>305</v>
      </c>
      <c r="B14" s="4" t="s">
        <v>306</v>
      </c>
      <c r="C14" s="4" t="s">
        <v>307</v>
      </c>
      <c r="D14" s="4"/>
      <c r="E14" s="4"/>
      <c r="F14" s="4"/>
      <c r="G14" s="4" t="s">
        <v>308</v>
      </c>
      <c r="H14" s="4"/>
      <c r="I14" s="4"/>
      <c r="J14" s="4"/>
      <c r="K14" s="4" t="s">
        <v>309</v>
      </c>
      <c r="L14" s="4"/>
      <c r="M14" s="4"/>
      <c r="N14" s="4"/>
      <c r="O14" s="4" t="s">
        <v>310</v>
      </c>
      <c r="P14" s="4"/>
    </row>
    <row r="15" s="1" customFormat="1" ht="36" customHeight="1" spans="1:16">
      <c r="A15" s="4"/>
      <c r="B15" s="23">
        <v>3104.5476</v>
      </c>
      <c r="C15" s="23">
        <v>14866.540279</v>
      </c>
      <c r="D15" s="8"/>
      <c r="E15" s="8"/>
      <c r="F15" s="8"/>
      <c r="G15" s="23">
        <v>14866.540279</v>
      </c>
      <c r="H15" s="8"/>
      <c r="I15" s="8"/>
      <c r="J15" s="8"/>
      <c r="K15" s="27">
        <v>1</v>
      </c>
      <c r="L15" s="8"/>
      <c r="M15" s="8"/>
      <c r="N15" s="8"/>
      <c r="O15" s="8"/>
      <c r="P15" s="8"/>
    </row>
    <row r="16" s="1" customFormat="1" ht="36" customHeight="1" spans="1:16">
      <c r="A16" s="4" t="s">
        <v>311</v>
      </c>
      <c r="B16" s="4" t="s">
        <v>312</v>
      </c>
      <c r="C16" s="4"/>
      <c r="D16" s="4"/>
      <c r="E16" s="4"/>
      <c r="F16" s="4"/>
      <c r="G16" s="4"/>
      <c r="H16" s="4"/>
      <c r="I16" s="4" t="s">
        <v>313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314</v>
      </c>
      <c r="C17" s="4"/>
      <c r="D17" s="4"/>
      <c r="E17" s="8">
        <v>3098.96</v>
      </c>
      <c r="F17" s="8"/>
      <c r="G17" s="8"/>
      <c r="H17" s="8"/>
      <c r="I17" s="4" t="s">
        <v>201</v>
      </c>
      <c r="J17" s="4"/>
      <c r="K17" s="4"/>
      <c r="L17" s="4"/>
      <c r="M17" s="4"/>
      <c r="N17" s="24">
        <v>607.66461224</v>
      </c>
      <c r="O17" s="24"/>
      <c r="P17" s="24"/>
    </row>
    <row r="18" s="1" customFormat="1" ht="36" customHeight="1" spans="1:16">
      <c r="A18" s="4"/>
      <c r="B18" s="4" t="s">
        <v>315</v>
      </c>
      <c r="C18" s="4"/>
      <c r="D18" s="4"/>
      <c r="E18" s="8">
        <v>673.5494</v>
      </c>
      <c r="F18" s="8"/>
      <c r="G18" s="8"/>
      <c r="H18" s="8"/>
      <c r="I18" s="4" t="s">
        <v>202</v>
      </c>
      <c r="J18" s="4"/>
      <c r="K18" s="4"/>
      <c r="L18" s="4"/>
      <c r="M18" s="4"/>
      <c r="N18" s="28">
        <v>55.0847914</v>
      </c>
      <c r="O18" s="28"/>
      <c r="P18" s="28"/>
    </row>
    <row r="19" s="1" customFormat="1" ht="36" customHeight="1" spans="1:16">
      <c r="A19" s="4"/>
      <c r="B19" s="4" t="s">
        <v>316</v>
      </c>
      <c r="C19" s="4"/>
      <c r="D19" s="4"/>
      <c r="E19" s="24">
        <v>2454.059768</v>
      </c>
      <c r="F19" s="24"/>
      <c r="G19" s="24"/>
      <c r="H19" s="24"/>
      <c r="I19" s="4" t="s">
        <v>317</v>
      </c>
      <c r="J19" s="4"/>
      <c r="K19" s="4"/>
      <c r="L19" s="4"/>
      <c r="M19" s="4"/>
      <c r="N19" s="24">
        <f>5533.819768+30</f>
        <v>5563.819768</v>
      </c>
      <c r="O19" s="24"/>
      <c r="P19" s="24"/>
    </row>
    <row r="20" s="1" customFormat="1" ht="36" customHeight="1" spans="1:16">
      <c r="A20" s="4"/>
      <c r="B20" s="4" t="s">
        <v>318</v>
      </c>
      <c r="C20" s="4"/>
      <c r="D20" s="4"/>
      <c r="E20" s="24">
        <f>E17+E18+E19</f>
        <v>6226.569168</v>
      </c>
      <c r="F20" s="24"/>
      <c r="G20" s="24"/>
      <c r="H20" s="24"/>
      <c r="I20" s="4" t="s">
        <v>319</v>
      </c>
      <c r="J20" s="4"/>
      <c r="K20" s="4"/>
      <c r="L20" s="4"/>
      <c r="M20" s="4"/>
      <c r="N20" s="24">
        <f>N17+N18+N19</f>
        <v>6226.56917164</v>
      </c>
      <c r="O20" s="24"/>
      <c r="P20" s="24"/>
    </row>
    <row r="21" s="1" customFormat="1" ht="36" customHeight="1" spans="1:16">
      <c r="A21" s="4" t="s">
        <v>320</v>
      </c>
      <c r="B21" s="20" t="s">
        <v>293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="1" customFormat="1" ht="36" customHeight="1" spans="1:16">
      <c r="A22" s="4" t="s">
        <v>321</v>
      </c>
      <c r="B22" s="4" t="s">
        <v>322</v>
      </c>
      <c r="C22" s="4"/>
      <c r="D22" s="4" t="s">
        <v>323</v>
      </c>
      <c r="E22" s="4"/>
      <c r="F22" s="4"/>
      <c r="G22" s="4"/>
      <c r="H22" s="4"/>
      <c r="I22" s="4"/>
      <c r="J22" s="4"/>
      <c r="K22" s="4"/>
      <c r="L22" s="4"/>
      <c r="M22" s="4" t="s">
        <v>324</v>
      </c>
      <c r="N22" s="4"/>
      <c r="O22" s="4"/>
      <c r="P22" s="4"/>
    </row>
    <row r="23" s="1" customFormat="1" ht="25" customHeight="1" spans="1:16">
      <c r="A23" s="25" t="s">
        <v>325</v>
      </c>
      <c r="B23" s="25" t="s">
        <v>326</v>
      </c>
      <c r="C23" s="26"/>
      <c r="D23" s="25" t="s">
        <v>327</v>
      </c>
      <c r="E23" s="26"/>
      <c r="F23" s="26"/>
      <c r="G23" s="26"/>
      <c r="H23" s="26"/>
      <c r="I23" s="26"/>
      <c r="J23" s="26"/>
      <c r="K23" s="26"/>
      <c r="L23" s="26"/>
      <c r="M23" s="29" t="s">
        <v>328</v>
      </c>
      <c r="N23" s="26"/>
      <c r="O23" s="26"/>
      <c r="P23" s="26"/>
    </row>
    <row r="24" s="1" customFormat="1" ht="25" customHeight="1" spans="1:16">
      <c r="A24" s="25" t="s">
        <v>329</v>
      </c>
      <c r="B24" s="25" t="s">
        <v>330</v>
      </c>
      <c r="C24" s="26"/>
      <c r="D24" s="25" t="s">
        <v>331</v>
      </c>
      <c r="E24" s="26"/>
      <c r="F24" s="26"/>
      <c r="G24" s="26"/>
      <c r="H24" s="26"/>
      <c r="I24" s="26"/>
      <c r="J24" s="26"/>
      <c r="K24" s="26"/>
      <c r="L24" s="26"/>
      <c r="M24" s="29" t="s">
        <v>328</v>
      </c>
      <c r="N24" s="26"/>
      <c r="O24" s="26"/>
      <c r="P24" s="26"/>
    </row>
    <row r="25" s="1" customFormat="1" ht="25" customHeight="1" spans="1:16">
      <c r="A25" s="25" t="s">
        <v>332</v>
      </c>
      <c r="B25" s="25" t="s">
        <v>333</v>
      </c>
      <c r="C25" s="26"/>
      <c r="D25" s="25" t="s">
        <v>334</v>
      </c>
      <c r="E25" s="26"/>
      <c r="F25" s="26"/>
      <c r="G25" s="26"/>
      <c r="H25" s="26"/>
      <c r="I25" s="26"/>
      <c r="J25" s="26"/>
      <c r="K25" s="26"/>
      <c r="L25" s="26"/>
      <c r="M25" s="26" t="s">
        <v>335</v>
      </c>
      <c r="N25" s="26"/>
      <c r="O25" s="26"/>
      <c r="P25" s="2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N10" sqref="N10"/>
    </sheetView>
  </sheetViews>
  <sheetFormatPr defaultColWidth="9" defaultRowHeight="13.5"/>
  <cols>
    <col min="1" max="16384" width="9" style="1"/>
  </cols>
  <sheetData>
    <row r="1" s="1" customFormat="1" ht="18.75" spans="1:11">
      <c r="A1" s="2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281</v>
      </c>
    </row>
    <row r="3" s="1" customFormat="1" ht="46" customHeight="1" spans="1:11">
      <c r="A3" s="4" t="s">
        <v>337</v>
      </c>
      <c r="B3" s="5" t="s">
        <v>2</v>
      </c>
      <c r="C3" s="6"/>
      <c r="D3" s="6"/>
      <c r="E3" s="6"/>
      <c r="F3" s="4" t="s">
        <v>338</v>
      </c>
      <c r="G3" s="4"/>
      <c r="H3" s="7" t="s">
        <v>339</v>
      </c>
      <c r="I3" s="8"/>
      <c r="J3" s="8"/>
      <c r="K3" s="8"/>
    </row>
    <row r="4" s="1" customFormat="1" ht="46" customHeight="1" spans="1:11">
      <c r="A4" s="4" t="s">
        <v>340</v>
      </c>
      <c r="B4" s="7" t="s">
        <v>341</v>
      </c>
      <c r="C4" s="8"/>
      <c r="D4" s="8"/>
      <c r="E4" s="8"/>
      <c r="F4" s="4" t="s">
        <v>342</v>
      </c>
      <c r="G4" s="4"/>
      <c r="H4" s="7" t="s">
        <v>339</v>
      </c>
      <c r="I4" s="8"/>
      <c r="J4" s="8"/>
      <c r="K4" s="8"/>
    </row>
    <row r="5" s="1" customFormat="1" ht="46" customHeight="1" spans="1:11">
      <c r="A5" s="4" t="s">
        <v>343</v>
      </c>
      <c r="B5" s="6" t="s">
        <v>344</v>
      </c>
      <c r="C5" s="6"/>
      <c r="D5" s="6"/>
      <c r="E5" s="6"/>
      <c r="F5" s="4" t="s">
        <v>345</v>
      </c>
      <c r="G5" s="4"/>
      <c r="H5" s="9" t="s">
        <v>346</v>
      </c>
      <c r="I5" s="8"/>
      <c r="J5" s="8"/>
      <c r="K5" s="8"/>
    </row>
    <row r="6" s="1" customFormat="1" ht="46" customHeight="1" spans="1:11">
      <c r="A6" s="4" t="s">
        <v>347</v>
      </c>
      <c r="B6" s="5" t="s">
        <v>348</v>
      </c>
      <c r="C6" s="6"/>
      <c r="D6" s="6"/>
      <c r="E6" s="6"/>
      <c r="F6" s="4" t="s">
        <v>349</v>
      </c>
      <c r="G6" s="4"/>
      <c r="H6" s="8"/>
      <c r="I6" s="8"/>
      <c r="J6" s="8"/>
      <c r="K6" s="8"/>
    </row>
    <row r="7" s="1" customFormat="1" ht="46" customHeight="1" spans="1:11">
      <c r="A7" s="4" t="s">
        <v>350</v>
      </c>
      <c r="B7" s="10" t="s">
        <v>351</v>
      </c>
      <c r="C7" s="8">
        <v>2848</v>
      </c>
      <c r="D7" s="8"/>
      <c r="E7" s="10" t="s">
        <v>352</v>
      </c>
      <c r="F7" s="10"/>
      <c r="G7" s="8">
        <v>2848</v>
      </c>
      <c r="H7" s="8"/>
      <c r="I7" s="10" t="s">
        <v>353</v>
      </c>
      <c r="J7" s="10"/>
      <c r="K7" s="8"/>
    </row>
    <row r="8" s="1" customFormat="1" ht="46" customHeight="1" spans="1:11">
      <c r="A8" s="4" t="s">
        <v>354</v>
      </c>
      <c r="B8" s="11" t="s">
        <v>355</v>
      </c>
      <c r="C8" s="12"/>
      <c r="D8" s="12"/>
      <c r="E8" s="12"/>
      <c r="F8" s="12"/>
      <c r="G8" s="12"/>
      <c r="H8" s="12"/>
      <c r="I8" s="12"/>
      <c r="J8" s="12"/>
      <c r="K8" s="12"/>
    </row>
    <row r="9" s="1" customFormat="1" ht="46" customHeight="1" spans="1:11">
      <c r="A9" s="4" t="s">
        <v>321</v>
      </c>
      <c r="B9" s="4" t="s">
        <v>322</v>
      </c>
      <c r="C9" s="4"/>
      <c r="D9" s="4" t="s">
        <v>323</v>
      </c>
      <c r="E9" s="4"/>
      <c r="F9" s="4"/>
      <c r="G9" s="4"/>
      <c r="H9" s="4"/>
      <c r="I9" s="4"/>
      <c r="J9" s="4" t="s">
        <v>356</v>
      </c>
      <c r="K9" s="4"/>
    </row>
    <row r="10" s="1" customFormat="1" ht="35" customHeight="1" spans="1:11">
      <c r="A10" s="13" t="s">
        <v>357</v>
      </c>
      <c r="B10" s="14" t="s">
        <v>358</v>
      </c>
      <c r="C10" s="8"/>
      <c r="D10" s="15" t="s">
        <v>359</v>
      </c>
      <c r="E10" s="16"/>
      <c r="F10" s="16"/>
      <c r="G10" s="16"/>
      <c r="H10" s="16"/>
      <c r="I10" s="16"/>
      <c r="J10" s="8">
        <v>1</v>
      </c>
      <c r="K10" s="8"/>
    </row>
    <row r="11" s="1" customFormat="1" ht="35" customHeight="1" spans="1:11">
      <c r="A11" s="13"/>
      <c r="B11" s="8"/>
      <c r="C11" s="8"/>
      <c r="D11" s="15" t="s">
        <v>360</v>
      </c>
      <c r="E11" s="16"/>
      <c r="F11" s="16"/>
      <c r="G11" s="16"/>
      <c r="H11" s="16"/>
      <c r="I11" s="16"/>
      <c r="J11" s="8">
        <v>1</v>
      </c>
      <c r="K11" s="8"/>
    </row>
    <row r="12" s="1" customFormat="1" ht="35" customHeight="1" spans="1:11">
      <c r="A12" s="13"/>
      <c r="B12" s="8"/>
      <c r="C12" s="8"/>
      <c r="D12" s="15" t="s">
        <v>361</v>
      </c>
      <c r="E12" s="16"/>
      <c r="F12" s="16"/>
      <c r="G12" s="16"/>
      <c r="H12" s="16"/>
      <c r="I12" s="16"/>
      <c r="J12" s="8">
        <v>1</v>
      </c>
      <c r="K12" s="8"/>
    </row>
    <row r="13" s="1" customFormat="1" ht="35" customHeight="1" spans="1:11">
      <c r="A13" s="13"/>
      <c r="B13" s="8"/>
      <c r="C13" s="8"/>
      <c r="D13" s="16" t="s">
        <v>362</v>
      </c>
      <c r="E13" s="16"/>
      <c r="F13" s="16"/>
      <c r="G13" s="16"/>
      <c r="H13" s="16"/>
      <c r="I13" s="16"/>
      <c r="J13" s="8">
        <v>1</v>
      </c>
      <c r="K13" s="8"/>
    </row>
    <row r="14" s="1" customFormat="1" ht="35" customHeight="1" spans="1:11">
      <c r="A14" s="13"/>
      <c r="B14" s="8"/>
      <c r="C14" s="8"/>
      <c r="D14" s="16" t="s">
        <v>363</v>
      </c>
      <c r="E14" s="16"/>
      <c r="F14" s="16"/>
      <c r="G14" s="16"/>
      <c r="H14" s="16"/>
      <c r="I14" s="16"/>
      <c r="J14" s="8">
        <v>1</v>
      </c>
      <c r="K14" s="8"/>
    </row>
    <row r="15" s="1" customFormat="1" ht="35" customHeight="1" spans="1:11">
      <c r="A15" s="13"/>
      <c r="B15" s="8"/>
      <c r="C15" s="8"/>
      <c r="D15" s="16" t="s">
        <v>364</v>
      </c>
      <c r="E15" s="16"/>
      <c r="F15" s="16"/>
      <c r="G15" s="16"/>
      <c r="H15" s="16"/>
      <c r="I15" s="16"/>
      <c r="J15" s="8">
        <v>1</v>
      </c>
      <c r="K15" s="8"/>
    </row>
    <row r="16" s="1" customFormat="1" ht="35" customHeight="1" spans="1:11">
      <c r="A16" s="13"/>
      <c r="B16" s="14" t="s">
        <v>365</v>
      </c>
      <c r="C16" s="8"/>
      <c r="D16" s="15" t="s">
        <v>366</v>
      </c>
      <c r="E16" s="16"/>
      <c r="F16" s="16"/>
      <c r="G16" s="16"/>
      <c r="H16" s="16"/>
      <c r="I16" s="16"/>
      <c r="J16" s="18">
        <v>1</v>
      </c>
      <c r="K16" s="18"/>
    </row>
    <row r="17" s="1" customFormat="1" ht="35" customHeight="1" spans="1:11">
      <c r="A17" s="13"/>
      <c r="B17" s="8"/>
      <c r="C17" s="8"/>
      <c r="D17" s="16" t="s">
        <v>367</v>
      </c>
      <c r="E17" s="16"/>
      <c r="F17" s="16"/>
      <c r="G17" s="16"/>
      <c r="H17" s="16"/>
      <c r="I17" s="16"/>
      <c r="J17" s="18">
        <v>1</v>
      </c>
      <c r="K17" s="18"/>
    </row>
    <row r="18" s="1" customFormat="1" ht="35" customHeight="1" spans="1:11">
      <c r="A18" s="13"/>
      <c r="B18" s="8"/>
      <c r="C18" s="8"/>
      <c r="D18" s="16" t="s">
        <v>368</v>
      </c>
      <c r="E18" s="16"/>
      <c r="F18" s="16"/>
      <c r="G18" s="16"/>
      <c r="H18" s="16"/>
      <c r="I18" s="16"/>
      <c r="J18" s="14" t="s">
        <v>291</v>
      </c>
      <c r="K18" s="8"/>
    </row>
    <row r="19" s="1" customFormat="1" ht="35" customHeight="1" spans="1:11">
      <c r="A19" s="13"/>
      <c r="B19" s="14" t="s">
        <v>369</v>
      </c>
      <c r="C19" s="8"/>
      <c r="D19" s="16" t="s">
        <v>370</v>
      </c>
      <c r="E19" s="16"/>
      <c r="F19" s="16"/>
      <c r="G19" s="16"/>
      <c r="H19" s="16"/>
      <c r="I19" s="16"/>
      <c r="J19" s="18">
        <v>1</v>
      </c>
      <c r="K19" s="18"/>
    </row>
    <row r="20" s="1" customFormat="1" ht="35" customHeight="1" spans="1:11">
      <c r="A20" s="13"/>
      <c r="B20" s="14" t="s">
        <v>371</v>
      </c>
      <c r="C20" s="8"/>
      <c r="D20" s="17" t="s">
        <v>372</v>
      </c>
      <c r="E20" s="16"/>
      <c r="F20" s="16"/>
      <c r="G20" s="16"/>
      <c r="H20" s="16"/>
      <c r="I20" s="16"/>
      <c r="J20" s="14" t="s">
        <v>373</v>
      </c>
      <c r="K20" s="8"/>
    </row>
    <row r="21" s="1" customFormat="1" ht="35" customHeight="1" spans="1:11">
      <c r="A21" s="13" t="s">
        <v>374</v>
      </c>
      <c r="B21" s="14" t="s">
        <v>375</v>
      </c>
      <c r="C21" s="8"/>
      <c r="D21" s="16" t="s">
        <v>376</v>
      </c>
      <c r="E21" s="16"/>
      <c r="F21" s="16"/>
      <c r="G21" s="16"/>
      <c r="H21" s="16"/>
      <c r="I21" s="16"/>
      <c r="J21" s="8">
        <v>0.23</v>
      </c>
      <c r="K21" s="8"/>
    </row>
    <row r="22" s="1" customFormat="1" ht="35" customHeight="1" spans="1:11">
      <c r="A22" s="13"/>
      <c r="B22" s="14" t="s">
        <v>330</v>
      </c>
      <c r="C22" s="8"/>
      <c r="D22" s="16" t="s">
        <v>377</v>
      </c>
      <c r="E22" s="16"/>
      <c r="F22" s="16"/>
      <c r="G22" s="16"/>
      <c r="H22" s="16"/>
      <c r="I22" s="16"/>
      <c r="J22" s="8">
        <v>0.35</v>
      </c>
      <c r="K22" s="8"/>
    </row>
    <row r="23" s="1" customFormat="1" ht="35" customHeight="1" spans="1:11">
      <c r="A23" s="13"/>
      <c r="B23" s="8"/>
      <c r="C23" s="8"/>
      <c r="D23" s="16" t="s">
        <v>378</v>
      </c>
      <c r="E23" s="16"/>
      <c r="F23" s="16"/>
      <c r="G23" s="16"/>
      <c r="H23" s="16"/>
      <c r="I23" s="16"/>
      <c r="J23" s="8">
        <v>2.3</v>
      </c>
      <c r="K23" s="8"/>
    </row>
    <row r="24" s="1" customFormat="1" ht="35" customHeight="1" spans="1:11">
      <c r="A24" s="13"/>
      <c r="B24" s="8"/>
      <c r="C24" s="8"/>
      <c r="D24" s="15" t="s">
        <v>379</v>
      </c>
      <c r="E24" s="16"/>
      <c r="F24" s="16"/>
      <c r="G24" s="16"/>
      <c r="H24" s="16"/>
      <c r="I24" s="16"/>
      <c r="J24" s="8">
        <v>10.6</v>
      </c>
      <c r="K24" s="8"/>
    </row>
    <row r="25" s="1" customFormat="1" ht="35" customHeight="1" spans="1:11">
      <c r="A25" s="13"/>
      <c r="B25" s="8"/>
      <c r="C25" s="8"/>
      <c r="D25" s="15" t="s">
        <v>380</v>
      </c>
      <c r="E25" s="16"/>
      <c r="F25" s="16"/>
      <c r="G25" s="16"/>
      <c r="H25" s="16"/>
      <c r="I25" s="16"/>
      <c r="J25" s="8">
        <v>2.3</v>
      </c>
      <c r="K25" s="8"/>
    </row>
    <row r="26" s="1" customFormat="1" ht="35" customHeight="1" spans="1:11">
      <c r="A26" s="13"/>
      <c r="B26" s="8"/>
      <c r="C26" s="8"/>
      <c r="D26" s="15" t="s">
        <v>381</v>
      </c>
      <c r="E26" s="16"/>
      <c r="F26" s="16"/>
      <c r="G26" s="16"/>
      <c r="H26" s="16"/>
      <c r="I26" s="16"/>
      <c r="J26" s="8">
        <v>9.78</v>
      </c>
      <c r="K26" s="8"/>
    </row>
    <row r="27" s="1" customFormat="1" ht="35" customHeight="1" spans="1:11">
      <c r="A27" s="13"/>
      <c r="B27" s="14" t="s">
        <v>382</v>
      </c>
      <c r="C27" s="8"/>
      <c r="D27" s="15" t="s">
        <v>383</v>
      </c>
      <c r="E27" s="16"/>
      <c r="F27" s="16"/>
      <c r="G27" s="16"/>
      <c r="H27" s="16"/>
      <c r="I27" s="16"/>
      <c r="J27" s="19">
        <v>8.5</v>
      </c>
      <c r="K27" s="19"/>
    </row>
    <row r="28" s="1" customFormat="1" ht="35" customHeight="1" spans="1:11">
      <c r="A28" s="13"/>
      <c r="B28" s="8"/>
      <c r="C28" s="8"/>
      <c r="D28" s="15" t="s">
        <v>384</v>
      </c>
      <c r="E28" s="16"/>
      <c r="F28" s="16"/>
      <c r="G28" s="16"/>
      <c r="H28" s="16"/>
      <c r="I28" s="16"/>
      <c r="J28" s="8">
        <v>1628</v>
      </c>
      <c r="K28" s="8"/>
    </row>
    <row r="29" s="1" customFormat="1" ht="35" customHeight="1" spans="1:11">
      <c r="A29" s="13"/>
      <c r="B29" s="14" t="s">
        <v>385</v>
      </c>
      <c r="C29" s="8"/>
      <c r="D29" s="16" t="s">
        <v>386</v>
      </c>
      <c r="E29" s="16"/>
      <c r="F29" s="16"/>
      <c r="G29" s="16"/>
      <c r="H29" s="16"/>
      <c r="I29" s="16"/>
      <c r="J29" s="14" t="s">
        <v>373</v>
      </c>
      <c r="K29" s="8"/>
    </row>
    <row r="30" s="1" customFormat="1" ht="35" customHeight="1" spans="1:11">
      <c r="A30" s="13"/>
      <c r="B30" s="8"/>
      <c r="C30" s="8"/>
      <c r="D30" s="16" t="s">
        <v>387</v>
      </c>
      <c r="E30" s="16"/>
      <c r="F30" s="16"/>
      <c r="G30" s="16"/>
      <c r="H30" s="16"/>
      <c r="I30" s="16"/>
      <c r="J30" s="14" t="s">
        <v>373</v>
      </c>
      <c r="K30" s="8"/>
    </row>
    <row r="31" s="1" customFormat="1" ht="45" customHeight="1" spans="1:11">
      <c r="A31" s="13" t="s">
        <v>388</v>
      </c>
      <c r="B31" s="14" t="s">
        <v>333</v>
      </c>
      <c r="C31" s="8"/>
      <c r="D31" s="17" t="s">
        <v>334</v>
      </c>
      <c r="E31" s="16"/>
      <c r="F31" s="16"/>
      <c r="G31" s="16"/>
      <c r="H31" s="16"/>
      <c r="I31" s="16"/>
      <c r="J31" s="8" t="s">
        <v>389</v>
      </c>
      <c r="K31" s="8"/>
    </row>
  </sheetData>
  <mergeCells count="7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D10:I10"/>
    <mergeCell ref="J10:K10"/>
    <mergeCell ref="D11:I11"/>
    <mergeCell ref="J11:K11"/>
    <mergeCell ref="D12:I12"/>
    <mergeCell ref="J12:K12"/>
    <mergeCell ref="D13:I13"/>
    <mergeCell ref="J13:K13"/>
    <mergeCell ref="D14:I14"/>
    <mergeCell ref="J14:K14"/>
    <mergeCell ref="D15:I15"/>
    <mergeCell ref="J15:K15"/>
    <mergeCell ref="D16:I16"/>
    <mergeCell ref="J16:K16"/>
    <mergeCell ref="D17:I17"/>
    <mergeCell ref="J17:K17"/>
    <mergeCell ref="D18:I18"/>
    <mergeCell ref="J18:K18"/>
    <mergeCell ref="B19:C19"/>
    <mergeCell ref="D19:I19"/>
    <mergeCell ref="J19:K19"/>
    <mergeCell ref="B20:C20"/>
    <mergeCell ref="D20:I20"/>
    <mergeCell ref="J20:K20"/>
    <mergeCell ref="B21:C21"/>
    <mergeCell ref="D21:I21"/>
    <mergeCell ref="J21:K21"/>
    <mergeCell ref="D22:I22"/>
    <mergeCell ref="J22:K22"/>
    <mergeCell ref="D23:I23"/>
    <mergeCell ref="J23:K23"/>
    <mergeCell ref="D24:I24"/>
    <mergeCell ref="J24:K24"/>
    <mergeCell ref="D25:I25"/>
    <mergeCell ref="J25:K25"/>
    <mergeCell ref="D26:I26"/>
    <mergeCell ref="J26:K26"/>
    <mergeCell ref="D27:I27"/>
    <mergeCell ref="J27:K27"/>
    <mergeCell ref="D28:I28"/>
    <mergeCell ref="J28:K28"/>
    <mergeCell ref="D29:I29"/>
    <mergeCell ref="J29:K29"/>
    <mergeCell ref="D30:I30"/>
    <mergeCell ref="J30:K30"/>
    <mergeCell ref="B31:C31"/>
    <mergeCell ref="D31:I31"/>
    <mergeCell ref="J31:K31"/>
    <mergeCell ref="A10:A20"/>
    <mergeCell ref="A21:A30"/>
    <mergeCell ref="B10:C15"/>
    <mergeCell ref="B16:C18"/>
    <mergeCell ref="B22:C26"/>
    <mergeCell ref="B27:C28"/>
    <mergeCell ref="B29:C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G14" sqref="G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8"/>
      <c r="B1" s="38"/>
    </row>
    <row r="2" ht="39.15" customHeight="1" spans="1:3">
      <c r="A2" s="38"/>
      <c r="B2" s="134" t="s">
        <v>13</v>
      </c>
      <c r="C2" s="134"/>
    </row>
    <row r="3" ht="29.35" customHeight="1" spans="1:3">
      <c r="A3" s="135"/>
      <c r="B3" s="136" t="s">
        <v>14</v>
      </c>
      <c r="C3" s="136" t="s">
        <v>15</v>
      </c>
    </row>
    <row r="4" ht="28.45" customHeight="1" spans="1:3">
      <c r="A4" s="126"/>
      <c r="B4" s="137" t="s">
        <v>16</v>
      </c>
      <c r="C4" s="75" t="s">
        <v>17</v>
      </c>
    </row>
    <row r="5" ht="28.45" customHeight="1" spans="1:3">
      <c r="A5" s="126"/>
      <c r="B5" s="137" t="s">
        <v>18</v>
      </c>
      <c r="C5" s="75" t="s">
        <v>19</v>
      </c>
    </row>
    <row r="6" ht="28.45" customHeight="1" spans="1:3">
      <c r="A6" s="126"/>
      <c r="B6" s="137" t="s">
        <v>20</v>
      </c>
      <c r="C6" s="75" t="s">
        <v>21</v>
      </c>
    </row>
    <row r="7" ht="28.45" customHeight="1" spans="1:3">
      <c r="A7" s="126"/>
      <c r="B7" s="137" t="s">
        <v>22</v>
      </c>
      <c r="C7" s="75"/>
    </row>
    <row r="8" ht="28.45" customHeight="1" spans="1:3">
      <c r="A8" s="126"/>
      <c r="B8" s="137" t="s">
        <v>23</v>
      </c>
      <c r="C8" s="75" t="s">
        <v>24</v>
      </c>
    </row>
    <row r="9" ht="28.45" customHeight="1" spans="1:3">
      <c r="A9" s="126"/>
      <c r="B9" s="137" t="s">
        <v>25</v>
      </c>
      <c r="C9" s="75" t="s">
        <v>26</v>
      </c>
    </row>
    <row r="10" ht="28.45" customHeight="1" spans="1:3">
      <c r="A10" s="126"/>
      <c r="B10" s="137" t="s">
        <v>27</v>
      </c>
      <c r="C10" s="75" t="s">
        <v>28</v>
      </c>
    </row>
    <row r="11" ht="28.45" customHeight="1" spans="1:3">
      <c r="A11" s="126"/>
      <c r="B11" s="137" t="s">
        <v>29</v>
      </c>
      <c r="C11" s="75" t="s">
        <v>30</v>
      </c>
    </row>
    <row r="12" ht="28.45" customHeight="1" spans="1:3">
      <c r="A12" s="126"/>
      <c r="B12" s="137" t="s">
        <v>31</v>
      </c>
      <c r="C12" s="75"/>
    </row>
    <row r="13" ht="28.45" customHeight="1" spans="1:3">
      <c r="A13" s="38"/>
      <c r="B13" s="137" t="s">
        <v>32</v>
      </c>
      <c r="C13" s="75"/>
    </row>
    <row r="14" ht="28.45" customHeight="1" spans="1:3">
      <c r="A14" s="38"/>
      <c r="B14" s="137" t="s">
        <v>33</v>
      </c>
      <c r="C14" s="75" t="s">
        <v>17</v>
      </c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topLeftCell="A18" workbookViewId="0">
      <selection activeCell="C16" sqref="C1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8" max="8" width="12.625"/>
  </cols>
  <sheetData>
    <row r="1" ht="14.3" customHeight="1" spans="1:4">
      <c r="A1" s="38"/>
      <c r="B1" s="38"/>
      <c r="C1" s="38"/>
      <c r="D1" s="38"/>
    </row>
    <row r="2" ht="39.85" customHeight="1" spans="1:4">
      <c r="A2" s="39" t="s">
        <v>34</v>
      </c>
      <c r="B2" s="39"/>
      <c r="C2" s="39"/>
      <c r="D2" s="39"/>
    </row>
    <row r="3" ht="22.75" customHeight="1" spans="1:4">
      <c r="A3" s="126"/>
      <c r="B3" s="126"/>
      <c r="C3" s="126"/>
      <c r="D3" s="127" t="s">
        <v>35</v>
      </c>
    </row>
    <row r="4" ht="22.75" customHeight="1" spans="1:4">
      <c r="A4" s="103" t="s">
        <v>36</v>
      </c>
      <c r="B4" s="103"/>
      <c r="C4" s="103" t="s">
        <v>37</v>
      </c>
      <c r="D4" s="103"/>
    </row>
    <row r="5" ht="22.75" customHeight="1" spans="1:4">
      <c r="A5" s="103" t="s">
        <v>38</v>
      </c>
      <c r="B5" s="103" t="s">
        <v>39</v>
      </c>
      <c r="C5" s="103" t="s">
        <v>38</v>
      </c>
      <c r="D5" s="103" t="s">
        <v>39</v>
      </c>
    </row>
    <row r="6" ht="22.75" customHeight="1" spans="1:4">
      <c r="A6" s="128" t="s">
        <v>40</v>
      </c>
      <c r="B6" s="129">
        <f>表3!C5+表3!D5</f>
        <v>37725094.0364</v>
      </c>
      <c r="C6" s="128" t="s">
        <v>41</v>
      </c>
      <c r="D6" s="130"/>
    </row>
    <row r="7" ht="22.75" customHeight="1" spans="1:4">
      <c r="A7" s="128" t="s">
        <v>42</v>
      </c>
      <c r="B7" s="130"/>
      <c r="C7" s="128" t="s">
        <v>43</v>
      </c>
      <c r="D7" s="131"/>
    </row>
    <row r="8" ht="22.75" customHeight="1" spans="1:4">
      <c r="A8" s="128" t="s">
        <v>44</v>
      </c>
      <c r="B8" s="130"/>
      <c r="C8" s="128" t="s">
        <v>45</v>
      </c>
      <c r="D8" s="131"/>
    </row>
    <row r="9" ht="22.75" customHeight="1" spans="1:4">
      <c r="A9" s="128" t="s">
        <v>46</v>
      </c>
      <c r="B9" s="130"/>
      <c r="C9" s="128" t="s">
        <v>47</v>
      </c>
      <c r="D9" s="131"/>
    </row>
    <row r="10" ht="22.75" customHeight="1" spans="1:4">
      <c r="A10" s="128" t="s">
        <v>48</v>
      </c>
      <c r="B10" s="130"/>
      <c r="C10" s="128" t="s">
        <v>49</v>
      </c>
      <c r="D10" s="131"/>
    </row>
    <row r="11" ht="22.75" customHeight="1" spans="1:4">
      <c r="A11" s="128" t="s">
        <v>50</v>
      </c>
      <c r="B11" s="130"/>
      <c r="C11" s="128" t="s">
        <v>51</v>
      </c>
      <c r="D11" s="131"/>
    </row>
    <row r="12" ht="22.75" customHeight="1" spans="1:4">
      <c r="A12" s="128" t="s">
        <v>52</v>
      </c>
      <c r="B12" s="130"/>
      <c r="C12" s="128" t="s">
        <v>53</v>
      </c>
      <c r="D12" s="131"/>
    </row>
    <row r="13" ht="22.75" customHeight="1" spans="1:4">
      <c r="A13" s="128" t="s">
        <v>54</v>
      </c>
      <c r="B13" s="130"/>
      <c r="C13" s="128" t="s">
        <v>55</v>
      </c>
      <c r="D13" s="132">
        <f>表3!B6</f>
        <v>567801.0769</v>
      </c>
    </row>
    <row r="14" ht="22.75" customHeight="1" spans="1:4">
      <c r="A14" s="128" t="s">
        <v>56</v>
      </c>
      <c r="B14" s="130"/>
      <c r="C14" s="128" t="s">
        <v>57</v>
      </c>
      <c r="D14" s="132"/>
    </row>
    <row r="15" ht="22.75" customHeight="1" spans="1:4">
      <c r="A15" s="128"/>
      <c r="B15" s="132"/>
      <c r="C15" s="128" t="s">
        <v>58</v>
      </c>
      <c r="D15" s="132">
        <f>表3!C13</f>
        <v>359993.7855</v>
      </c>
    </row>
    <row r="16" ht="22.75" customHeight="1" spans="1:4">
      <c r="A16" s="128"/>
      <c r="B16" s="132"/>
      <c r="C16" s="128" t="s">
        <v>59</v>
      </c>
      <c r="D16" s="132"/>
    </row>
    <row r="17" ht="22.75" customHeight="1" spans="1:4">
      <c r="A17" s="128"/>
      <c r="B17" s="132"/>
      <c r="C17" s="128" t="s">
        <v>60</v>
      </c>
      <c r="D17" s="132"/>
    </row>
    <row r="18" ht="22.75" customHeight="1" spans="1:4">
      <c r="A18" s="128"/>
      <c r="B18" s="132"/>
      <c r="C18" s="128" t="s">
        <v>61</v>
      </c>
      <c r="D18" s="132">
        <f>表3!B16</f>
        <v>58998673.854</v>
      </c>
    </row>
    <row r="19" ht="22.75" customHeight="1" spans="1:4">
      <c r="A19" s="128"/>
      <c r="B19" s="132"/>
      <c r="C19" s="128" t="s">
        <v>62</v>
      </c>
      <c r="D19" s="132"/>
    </row>
    <row r="20" ht="22.75" customHeight="1" spans="1:4">
      <c r="A20" s="133"/>
      <c r="B20" s="129"/>
      <c r="C20" s="128" t="s">
        <v>63</v>
      </c>
      <c r="D20" s="132"/>
    </row>
    <row r="21" ht="22.75" customHeight="1" spans="1:4">
      <c r="A21" s="133"/>
      <c r="B21" s="129"/>
      <c r="C21" s="128" t="s">
        <v>64</v>
      </c>
      <c r="D21" s="132"/>
    </row>
    <row r="22" ht="22.75" customHeight="1" spans="1:4">
      <c r="A22" s="133"/>
      <c r="B22" s="129"/>
      <c r="C22" s="128" t="s">
        <v>65</v>
      </c>
      <c r="D22" s="132"/>
    </row>
    <row r="23" ht="22.75" customHeight="1" spans="1:4">
      <c r="A23" s="133"/>
      <c r="B23" s="129"/>
      <c r="C23" s="128" t="s">
        <v>66</v>
      </c>
      <c r="D23" s="132"/>
    </row>
    <row r="24" ht="22.75" customHeight="1" spans="1:4">
      <c r="A24" s="133"/>
      <c r="B24" s="129"/>
      <c r="C24" s="128" t="s">
        <v>67</v>
      </c>
      <c r="D24" s="132"/>
    </row>
    <row r="25" ht="22.75" customHeight="1" spans="1:4">
      <c r="A25" s="128"/>
      <c r="B25" s="132"/>
      <c r="C25" s="128" t="s">
        <v>68</v>
      </c>
      <c r="D25" s="132"/>
    </row>
    <row r="26" ht="22.75" customHeight="1" spans="1:4">
      <c r="A26" s="128"/>
      <c r="B26" s="132"/>
      <c r="C26" s="128" t="s">
        <v>69</v>
      </c>
      <c r="D26" s="132"/>
    </row>
    <row r="27" ht="22.75" customHeight="1" spans="1:4">
      <c r="A27" s="128"/>
      <c r="B27" s="132"/>
      <c r="C27" s="128" t="s">
        <v>70</v>
      </c>
      <c r="D27" s="132"/>
    </row>
    <row r="28" ht="22.75" customHeight="1" spans="1:4">
      <c r="A28" s="133"/>
      <c r="B28" s="129"/>
      <c r="C28" s="128" t="s">
        <v>71</v>
      </c>
      <c r="D28" s="132"/>
    </row>
    <row r="29" ht="22.75" customHeight="1" spans="1:4">
      <c r="A29" s="133"/>
      <c r="B29" s="129"/>
      <c r="C29" s="128" t="s">
        <v>72</v>
      </c>
      <c r="D29" s="132"/>
    </row>
    <row r="30" ht="22.75" customHeight="1" spans="1:4">
      <c r="A30" s="133"/>
      <c r="B30" s="129"/>
      <c r="C30" s="128" t="s">
        <v>73</v>
      </c>
      <c r="D30" s="132">
        <f>表3!B22</f>
        <v>2339223</v>
      </c>
    </row>
    <row r="31" ht="22.75" customHeight="1" spans="1:4">
      <c r="A31" s="133"/>
      <c r="B31" s="129"/>
      <c r="C31" s="128" t="s">
        <v>74</v>
      </c>
      <c r="D31" s="132"/>
    </row>
    <row r="32" ht="22.75" customHeight="1" spans="1:4">
      <c r="A32" s="133"/>
      <c r="B32" s="129"/>
      <c r="C32" s="128" t="s">
        <v>75</v>
      </c>
      <c r="D32" s="131"/>
    </row>
    <row r="33" ht="22.75" customHeight="1" spans="1:4">
      <c r="A33" s="128"/>
      <c r="B33" s="128"/>
      <c r="C33" s="128" t="s">
        <v>76</v>
      </c>
      <c r="D33" s="131"/>
    </row>
    <row r="34" ht="22.75" customHeight="1" spans="1:4">
      <c r="A34" s="128"/>
      <c r="B34" s="128"/>
      <c r="C34" s="128" t="s">
        <v>77</v>
      </c>
      <c r="D34" s="131"/>
    </row>
    <row r="35" ht="22.75" customHeight="1" spans="1:4">
      <c r="A35" s="128"/>
      <c r="B35" s="128"/>
      <c r="C35" s="128" t="s">
        <v>78</v>
      </c>
      <c r="D35" s="131"/>
    </row>
    <row r="36" ht="22.75" customHeight="1" spans="1:4">
      <c r="A36" s="128"/>
      <c r="B36" s="128"/>
      <c r="C36" s="128"/>
      <c r="D36" s="128"/>
    </row>
    <row r="37" ht="22.75" customHeight="1" spans="1:4">
      <c r="A37" s="128"/>
      <c r="B37" s="128"/>
      <c r="C37" s="128"/>
      <c r="D37" s="128"/>
    </row>
    <row r="38" ht="22.75" customHeight="1" spans="1:4">
      <c r="A38" s="128"/>
      <c r="B38" s="128"/>
      <c r="C38" s="128"/>
      <c r="D38" s="128"/>
    </row>
    <row r="39" ht="22.75" customHeight="1" spans="1:4">
      <c r="A39" s="133" t="s">
        <v>79</v>
      </c>
      <c r="B39" s="129">
        <f>SUM(B6:B14)</f>
        <v>37725094.0364</v>
      </c>
      <c r="C39" s="133" t="s">
        <v>80</v>
      </c>
      <c r="D39" s="129">
        <f>SUM(D6:D38)</f>
        <v>62265691.7164</v>
      </c>
    </row>
    <row r="40" ht="22.75" customHeight="1" spans="1:4">
      <c r="A40" s="133" t="s">
        <v>81</v>
      </c>
      <c r="B40" s="129">
        <f>表3!E5</f>
        <v>24540597.68</v>
      </c>
      <c r="C40" s="133" t="s">
        <v>82</v>
      </c>
      <c r="D40" s="129"/>
    </row>
    <row r="41" ht="22.75" customHeight="1" spans="1:4">
      <c r="A41" s="128"/>
      <c r="B41" s="132"/>
      <c r="C41" s="128"/>
      <c r="D41" s="132"/>
    </row>
    <row r="42" ht="22.75" customHeight="1" spans="1:4">
      <c r="A42" s="133" t="s">
        <v>83</v>
      </c>
      <c r="B42" s="129">
        <f>B39+B40</f>
        <v>62265691.7164</v>
      </c>
      <c r="C42" s="133" t="s">
        <v>84</v>
      </c>
      <c r="D42" s="129">
        <f>D39+D40</f>
        <v>62265691.7164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0" workbookViewId="0">
      <selection activeCell="M6" sqref="M6"/>
    </sheetView>
  </sheetViews>
  <sheetFormatPr defaultColWidth="7.875" defaultRowHeight="12.75" customHeight="1" outlineLevelCol="2"/>
  <cols>
    <col min="1" max="1" width="39.5" style="46" customWidth="1"/>
    <col min="2" max="2" width="35.625" style="46" customWidth="1"/>
    <col min="3" max="3" width="27.375" style="46" customWidth="1"/>
    <col min="4" max="16384" width="7.875" style="45"/>
  </cols>
  <sheetData>
    <row r="1" ht="24.75" customHeight="1" spans="1:1">
      <c r="A1" s="59"/>
    </row>
    <row r="2" ht="24.75" customHeight="1" spans="1:2">
      <c r="A2" s="48" t="s">
        <v>85</v>
      </c>
      <c r="B2" s="48"/>
    </row>
    <row r="3" ht="24.75" customHeight="1" spans="1:2">
      <c r="A3" s="120"/>
      <c r="B3" s="49" t="s">
        <v>35</v>
      </c>
    </row>
    <row r="4" ht="24" customHeight="1" spans="1:2">
      <c r="A4" s="63" t="s">
        <v>38</v>
      </c>
      <c r="B4" s="63" t="s">
        <v>39</v>
      </c>
    </row>
    <row r="5" s="45" customFormat="1" ht="25" customHeight="1" spans="1:3">
      <c r="A5" s="121" t="s">
        <v>86</v>
      </c>
      <c r="B5" s="110">
        <f>B6+B7</f>
        <v>37725094.0364</v>
      </c>
      <c r="C5" s="46"/>
    </row>
    <row r="6" s="45" customFormat="1" ht="25" customHeight="1" spans="1:3">
      <c r="A6" s="121" t="s">
        <v>87</v>
      </c>
      <c r="B6" s="122">
        <f>表3!C5+表3!D18</f>
        <v>6735494.0364</v>
      </c>
      <c r="C6" s="46"/>
    </row>
    <row r="7" s="45" customFormat="1" ht="25" customHeight="1" spans="1:3">
      <c r="A7" s="121" t="s">
        <v>88</v>
      </c>
      <c r="B7" s="122">
        <f>表3!D5-表3!D18</f>
        <v>30989600</v>
      </c>
      <c r="C7" s="46"/>
    </row>
    <row r="8" s="45" customFormat="1" ht="25" customHeight="1" spans="1:3">
      <c r="A8" s="121" t="s">
        <v>89</v>
      </c>
      <c r="B8" s="123">
        <f>B9+B10</f>
        <v>24540597.68</v>
      </c>
      <c r="C8" s="46"/>
    </row>
    <row r="9" s="45" customFormat="1" ht="25" customHeight="1" spans="1:3">
      <c r="A9" s="121" t="s">
        <v>90</v>
      </c>
      <c r="B9" s="122"/>
      <c r="C9" s="46"/>
    </row>
    <row r="10" s="45" customFormat="1" ht="25" customHeight="1" spans="1:3">
      <c r="A10" s="121" t="s">
        <v>91</v>
      </c>
      <c r="B10" s="122">
        <f>表3!E5</f>
        <v>24540597.68</v>
      </c>
      <c r="C10" s="46"/>
    </row>
    <row r="11" s="45" customFormat="1" ht="25" customHeight="1" spans="1:3">
      <c r="A11" s="121" t="s">
        <v>92</v>
      </c>
      <c r="B11" s="122">
        <f>SUM(B12:B14)</f>
        <v>0</v>
      </c>
      <c r="C11" s="46"/>
    </row>
    <row r="12" s="45" customFormat="1" ht="25" customHeight="1" spans="1:3">
      <c r="A12" s="121" t="s">
        <v>93</v>
      </c>
      <c r="B12" s="122"/>
      <c r="C12" s="46"/>
    </row>
    <row r="13" s="45" customFormat="1" ht="25" customHeight="1" spans="1:3">
      <c r="A13" s="121" t="s">
        <v>94</v>
      </c>
      <c r="B13" s="122"/>
      <c r="C13" s="46"/>
    </row>
    <row r="14" s="45" customFormat="1" ht="25" customHeight="1" spans="1:3">
      <c r="A14" s="121" t="s">
        <v>95</v>
      </c>
      <c r="B14" s="122"/>
      <c r="C14" s="46"/>
    </row>
    <row r="15" s="45" customFormat="1" ht="25" customHeight="1" spans="1:3">
      <c r="A15" s="121" t="s">
        <v>96</v>
      </c>
      <c r="B15" s="122"/>
      <c r="C15" s="46"/>
    </row>
    <row r="16" s="45" customFormat="1" ht="25" customHeight="1" spans="1:3">
      <c r="A16" s="121" t="s">
        <v>97</v>
      </c>
      <c r="B16" s="122"/>
      <c r="C16" s="46"/>
    </row>
    <row r="17" s="45" customFormat="1" ht="25" customHeight="1" spans="1:3">
      <c r="A17" s="121" t="s">
        <v>98</v>
      </c>
      <c r="B17" s="122"/>
      <c r="C17" s="46"/>
    </row>
    <row r="18" s="45" customFormat="1" ht="25" customHeight="1" spans="1:3">
      <c r="A18" s="121" t="s">
        <v>99</v>
      </c>
      <c r="B18" s="122"/>
      <c r="C18" s="46"/>
    </row>
    <row r="19" s="45" customFormat="1" ht="25" customHeight="1" spans="1:3">
      <c r="A19" s="121" t="s">
        <v>100</v>
      </c>
      <c r="B19" s="111">
        <f>B20+B23+B26+B27</f>
        <v>0</v>
      </c>
      <c r="C19" s="46"/>
    </row>
    <row r="20" s="45" customFormat="1" ht="25" customHeight="1" spans="1:3">
      <c r="A20" s="121" t="s">
        <v>101</v>
      </c>
      <c r="B20" s="111">
        <f>B21+B22</f>
        <v>0</v>
      </c>
      <c r="C20" s="46"/>
    </row>
    <row r="21" s="45" customFormat="1" ht="25" customHeight="1" spans="1:3">
      <c r="A21" s="121" t="s">
        <v>102</v>
      </c>
      <c r="B21" s="111"/>
      <c r="C21" s="46"/>
    </row>
    <row r="22" s="45" customFormat="1" ht="25" customHeight="1" spans="1:3">
      <c r="A22" s="121" t="s">
        <v>103</v>
      </c>
      <c r="B22" s="111"/>
      <c r="C22" s="46"/>
    </row>
    <row r="23" s="45" customFormat="1" ht="25" customHeight="1" spans="1:3">
      <c r="A23" s="121" t="s">
        <v>104</v>
      </c>
      <c r="B23" s="111">
        <f>B24+B25</f>
        <v>0</v>
      </c>
      <c r="C23" s="46"/>
    </row>
    <row r="24" s="45" customFormat="1" ht="25" customHeight="1" spans="1:3">
      <c r="A24" s="121" t="s">
        <v>105</v>
      </c>
      <c r="B24" s="111"/>
      <c r="C24" s="46"/>
    </row>
    <row r="25" s="45" customFormat="1" ht="25" customHeight="1" spans="1:3">
      <c r="A25" s="121" t="s">
        <v>106</v>
      </c>
      <c r="B25" s="111"/>
      <c r="C25" s="46"/>
    </row>
    <row r="26" s="45" customFormat="1" ht="25" customHeight="1" spans="1:3">
      <c r="A26" s="121" t="s">
        <v>107</v>
      </c>
      <c r="B26" s="111"/>
      <c r="C26" s="46"/>
    </row>
    <row r="27" s="45" customFormat="1" ht="25" customHeight="1" spans="1:3">
      <c r="A27" s="121" t="s">
        <v>108</v>
      </c>
      <c r="B27" s="111"/>
      <c r="C27" s="46"/>
    </row>
    <row r="28" ht="25" customHeight="1" spans="1:2">
      <c r="A28" s="124"/>
      <c r="B28" s="111"/>
    </row>
    <row r="29" s="45" customFormat="1" ht="25" customHeight="1" spans="1:3">
      <c r="A29" s="125" t="s">
        <v>109</v>
      </c>
      <c r="B29" s="110">
        <f>B5+B8+B11+B15+B16+B17+B18+B19</f>
        <v>62265691.7164</v>
      </c>
      <c r="C29" s="4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H19" sqref="H19"/>
    </sheetView>
  </sheetViews>
  <sheetFormatPr defaultColWidth="10" defaultRowHeight="13.5" outlineLevelCol="6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  <col min="6" max="6" width="10" hidden="1" customWidth="1"/>
    <col min="7" max="7" width="12.625" hidden="1" customWidth="1"/>
  </cols>
  <sheetData>
    <row r="1" ht="14.3" customHeight="1" spans="1:5">
      <c r="A1" s="38"/>
      <c r="B1" s="38"/>
      <c r="C1" s="38"/>
      <c r="D1" s="38"/>
      <c r="E1" s="38"/>
    </row>
    <row r="2" ht="39.85" customHeight="1" spans="1:5">
      <c r="A2" s="39" t="s">
        <v>110</v>
      </c>
      <c r="B2" s="39"/>
      <c r="C2" s="39"/>
      <c r="D2" s="39"/>
      <c r="E2" s="39"/>
    </row>
    <row r="3" ht="22.75" customHeight="1" spans="1:5">
      <c r="A3" s="40"/>
      <c r="B3" s="40"/>
      <c r="C3" s="40"/>
      <c r="D3" s="40"/>
      <c r="E3" s="40" t="s">
        <v>35</v>
      </c>
    </row>
    <row r="4" ht="22.75" customHeight="1" spans="1:5">
      <c r="A4" s="112" t="s">
        <v>111</v>
      </c>
      <c r="B4" s="112" t="s">
        <v>112</v>
      </c>
      <c r="C4" s="112" t="s">
        <v>113</v>
      </c>
      <c r="D4" s="112" t="s">
        <v>114</v>
      </c>
      <c r="E4" s="112" t="s">
        <v>115</v>
      </c>
    </row>
    <row r="5" ht="22.75" customHeight="1" spans="1:5">
      <c r="A5" s="113" t="s">
        <v>116</v>
      </c>
      <c r="B5" s="81">
        <f t="shared" ref="B5:B16" si="0">C5+D5+E5</f>
        <v>62265691.7164</v>
      </c>
      <c r="C5" s="114">
        <f>C6+C13+C16</f>
        <v>6627494.0364</v>
      </c>
      <c r="D5" s="114">
        <f>D16+D6+D22</f>
        <v>31097600</v>
      </c>
      <c r="E5" s="96">
        <f>E16+E6+E22</f>
        <v>24540597.68</v>
      </c>
    </row>
    <row r="6" ht="24" customHeight="1" spans="1:7">
      <c r="A6" s="53" t="s">
        <v>117</v>
      </c>
      <c r="B6" s="81">
        <f t="shared" si="0"/>
        <v>567801.0769</v>
      </c>
      <c r="C6" s="114">
        <f>C7+C11+C9</f>
        <v>558201.0769</v>
      </c>
      <c r="D6" s="114">
        <f>D7+D11+D9</f>
        <v>9600</v>
      </c>
      <c r="E6" s="96"/>
      <c r="G6">
        <f>D5+E5</f>
        <v>55638197.68</v>
      </c>
    </row>
    <row r="7" ht="24" customHeight="1" spans="1:7">
      <c r="A7" s="55" t="s">
        <v>118</v>
      </c>
      <c r="B7" s="81">
        <f t="shared" si="0"/>
        <v>525386.5</v>
      </c>
      <c r="C7" s="96">
        <f>C8</f>
        <v>525386.5</v>
      </c>
      <c r="D7" s="96"/>
      <c r="E7" s="96"/>
      <c r="G7">
        <v>55338197.68</v>
      </c>
    </row>
    <row r="8" ht="24" customHeight="1" spans="1:5">
      <c r="A8" s="56" t="s">
        <v>119</v>
      </c>
      <c r="B8" s="115">
        <f t="shared" si="0"/>
        <v>525386.5</v>
      </c>
      <c r="C8" s="116">
        <v>525386.5</v>
      </c>
      <c r="D8" s="116"/>
      <c r="E8" s="98"/>
    </row>
    <row r="9" ht="24" customHeight="1" spans="1:5">
      <c r="A9" s="55" t="s">
        <v>120</v>
      </c>
      <c r="B9" s="81">
        <f t="shared" si="0"/>
        <v>9600</v>
      </c>
      <c r="C9" s="114"/>
      <c r="D9" s="114">
        <f>D10</f>
        <v>9600</v>
      </c>
      <c r="E9" s="98"/>
    </row>
    <row r="10" ht="24" customHeight="1" spans="1:5">
      <c r="A10" s="56" t="s">
        <v>121</v>
      </c>
      <c r="B10" s="115">
        <f t="shared" si="0"/>
        <v>9600</v>
      </c>
      <c r="C10" s="116"/>
      <c r="D10" s="116">
        <v>9600</v>
      </c>
      <c r="E10" s="98"/>
    </row>
    <row r="11" ht="24" customHeight="1" spans="1:5">
      <c r="A11" s="55" t="s">
        <v>122</v>
      </c>
      <c r="B11" s="81">
        <f t="shared" si="0"/>
        <v>32814.5769</v>
      </c>
      <c r="C11" s="114">
        <f>C12</f>
        <v>32814.5769</v>
      </c>
      <c r="D11" s="116"/>
      <c r="E11" s="98"/>
    </row>
    <row r="12" ht="24" customHeight="1" spans="1:5">
      <c r="A12" s="58" t="s">
        <v>123</v>
      </c>
      <c r="B12" s="115">
        <f t="shared" si="0"/>
        <v>32814.5769</v>
      </c>
      <c r="C12" s="116">
        <v>32814.5769</v>
      </c>
      <c r="D12" s="116"/>
      <c r="E12" s="98"/>
    </row>
    <row r="13" ht="24" customHeight="1" spans="1:5">
      <c r="A13" s="117" t="s">
        <v>124</v>
      </c>
      <c r="B13" s="118">
        <f t="shared" si="0"/>
        <v>359993.7855</v>
      </c>
      <c r="C13" s="114">
        <f>C14</f>
        <v>359993.7855</v>
      </c>
      <c r="D13" s="116"/>
      <c r="E13" s="98"/>
    </row>
    <row r="14" ht="24" customHeight="1" spans="1:5">
      <c r="A14" s="55" t="s">
        <v>125</v>
      </c>
      <c r="B14" s="118">
        <f t="shared" si="0"/>
        <v>359993.7855</v>
      </c>
      <c r="C14" s="114">
        <f>C15</f>
        <v>359993.7855</v>
      </c>
      <c r="D14" s="116"/>
      <c r="E14" s="98"/>
    </row>
    <row r="15" ht="24" customHeight="1" spans="1:5">
      <c r="A15" s="119" t="s">
        <v>126</v>
      </c>
      <c r="B15" s="115">
        <f t="shared" si="0"/>
        <v>359993.7855</v>
      </c>
      <c r="C15" s="116">
        <v>359993.7855</v>
      </c>
      <c r="D15" s="116"/>
      <c r="E15" s="98"/>
    </row>
    <row r="16" ht="24" customHeight="1" spans="1:5">
      <c r="A16" s="55" t="s">
        <v>127</v>
      </c>
      <c r="B16" s="81">
        <f t="shared" si="0"/>
        <v>58998673.854</v>
      </c>
      <c r="C16" s="114">
        <f>C17</f>
        <v>5709299.174</v>
      </c>
      <c r="D16" s="114">
        <f>D17</f>
        <v>31088000</v>
      </c>
      <c r="E16" s="114">
        <f>E17</f>
        <v>22201374.68</v>
      </c>
    </row>
    <row r="17" ht="24" customHeight="1" spans="1:5">
      <c r="A17" s="55" t="s">
        <v>128</v>
      </c>
      <c r="B17" s="118">
        <f>B18+B19+B20+B21</f>
        <v>58998673.854</v>
      </c>
      <c r="C17" s="114">
        <f>C18+C19+C20+C21</f>
        <v>5709299.174</v>
      </c>
      <c r="D17" s="114">
        <f>D18+D19+D20+D21</f>
        <v>31088000</v>
      </c>
      <c r="E17" s="114">
        <f>E18+E19+E20+E21</f>
        <v>22201374.68</v>
      </c>
    </row>
    <row r="18" ht="24" customHeight="1" spans="1:5">
      <c r="A18" s="56" t="s">
        <v>129</v>
      </c>
      <c r="B18" s="115">
        <f t="shared" ref="B18:B24" si="1">C18+D18+E18</f>
        <v>5817299.174</v>
      </c>
      <c r="C18" s="116">
        <v>5709299.174</v>
      </c>
      <c r="D18" s="116">
        <v>108000</v>
      </c>
      <c r="E18" s="98"/>
    </row>
    <row r="19" ht="24" customHeight="1" spans="1:5">
      <c r="A19" s="56" t="s">
        <v>130</v>
      </c>
      <c r="B19" s="115">
        <f t="shared" si="1"/>
        <v>23201374.68</v>
      </c>
      <c r="C19" s="116"/>
      <c r="D19" s="116">
        <v>2500000</v>
      </c>
      <c r="E19" s="98">
        <v>20701374.68</v>
      </c>
    </row>
    <row r="20" ht="24" customHeight="1" spans="1:5">
      <c r="A20" s="56" t="s">
        <v>131</v>
      </c>
      <c r="B20" s="115">
        <f t="shared" si="1"/>
        <v>1500000</v>
      </c>
      <c r="C20" s="116"/>
      <c r="D20" s="116"/>
      <c r="E20" s="98">
        <v>1500000</v>
      </c>
    </row>
    <row r="21" ht="24" customHeight="1" spans="1:5">
      <c r="A21" s="56" t="s">
        <v>132</v>
      </c>
      <c r="B21" s="115">
        <f t="shared" si="1"/>
        <v>28480000</v>
      </c>
      <c r="C21" s="116"/>
      <c r="D21" s="116">
        <v>28480000</v>
      </c>
      <c r="E21" s="98"/>
    </row>
    <row r="22" ht="24" customHeight="1" spans="1:5">
      <c r="A22" s="53" t="s">
        <v>133</v>
      </c>
      <c r="B22" s="81">
        <f t="shared" si="1"/>
        <v>2339223</v>
      </c>
      <c r="C22" s="96"/>
      <c r="D22" s="96"/>
      <c r="E22" s="96">
        <f>E23</f>
        <v>2339223</v>
      </c>
    </row>
    <row r="23" ht="24" customHeight="1" spans="1:5">
      <c r="A23" s="53" t="s">
        <v>134</v>
      </c>
      <c r="B23" s="81">
        <f t="shared" si="1"/>
        <v>2339223</v>
      </c>
      <c r="C23" s="96"/>
      <c r="D23" s="96"/>
      <c r="E23" s="96">
        <f>E24</f>
        <v>2339223</v>
      </c>
    </row>
    <row r="24" ht="24" customHeight="1" spans="1:5">
      <c r="A24" s="58" t="s">
        <v>135</v>
      </c>
      <c r="B24" s="115">
        <f t="shared" si="1"/>
        <v>2339223</v>
      </c>
      <c r="C24" s="98"/>
      <c r="D24" s="98"/>
      <c r="E24" s="98">
        <v>2339223</v>
      </c>
    </row>
    <row r="25" ht="24" customHeight="1" spans="1:5">
      <c r="A25" s="58"/>
      <c r="B25" s="58"/>
      <c r="C25" s="98"/>
      <c r="D25" s="98"/>
      <c r="E25" s="98"/>
    </row>
    <row r="26" ht="24" customHeight="1" spans="1:5">
      <c r="A26" s="58"/>
      <c r="B26" s="58"/>
      <c r="C26" s="98"/>
      <c r="D26" s="98"/>
      <c r="E26" s="98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6" workbookViewId="0">
      <selection activeCell="C27" sqref="C2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8"/>
      <c r="B1" s="38"/>
      <c r="C1" s="38"/>
      <c r="D1" s="38"/>
      <c r="E1" s="38"/>
      <c r="F1" s="38"/>
      <c r="G1" s="38"/>
    </row>
    <row r="2" ht="39.85" customHeight="1" spans="1:7">
      <c r="A2" s="39" t="s">
        <v>136</v>
      </c>
      <c r="B2" s="39"/>
      <c r="C2" s="39"/>
      <c r="D2" s="39"/>
      <c r="E2" s="38"/>
      <c r="F2" s="38"/>
      <c r="G2" s="38"/>
    </row>
    <row r="3" ht="22.75" customHeight="1" spans="1:7">
      <c r="A3" s="40"/>
      <c r="B3" s="40"/>
      <c r="C3" s="79" t="s">
        <v>35</v>
      </c>
      <c r="D3" s="79"/>
      <c r="E3" s="40"/>
      <c r="F3" s="40"/>
      <c r="G3" s="40"/>
    </row>
    <row r="4" ht="22.75" customHeight="1" spans="1:7">
      <c r="A4" s="103" t="s">
        <v>36</v>
      </c>
      <c r="B4" s="103"/>
      <c r="C4" s="103" t="s">
        <v>37</v>
      </c>
      <c r="D4" s="103"/>
      <c r="E4" s="40"/>
      <c r="F4" s="40"/>
      <c r="G4" s="40"/>
    </row>
    <row r="5" ht="22.75" customHeight="1" spans="1:7">
      <c r="A5" s="103" t="s">
        <v>38</v>
      </c>
      <c r="B5" s="103" t="s">
        <v>39</v>
      </c>
      <c r="C5" s="103" t="s">
        <v>38</v>
      </c>
      <c r="D5" s="103" t="s">
        <v>116</v>
      </c>
      <c r="E5" s="40"/>
      <c r="F5" s="40"/>
      <c r="G5" s="40"/>
    </row>
    <row r="6" ht="22.75" customHeight="1" spans="1:7">
      <c r="A6" s="43" t="s">
        <v>137</v>
      </c>
      <c r="B6" s="110">
        <f>SUM(B7:B9)</f>
        <v>62265691.7164</v>
      </c>
      <c r="C6" s="43" t="s">
        <v>138</v>
      </c>
      <c r="D6" s="110">
        <f>D14+D16+D19+D31</f>
        <v>62265691.7164</v>
      </c>
      <c r="E6" s="40"/>
      <c r="F6" s="40"/>
      <c r="G6" s="40"/>
    </row>
    <row r="7" ht="22.75" customHeight="1" spans="1:7">
      <c r="A7" s="43" t="s">
        <v>139</v>
      </c>
      <c r="B7" s="111">
        <f>表5!C7</f>
        <v>59916868.7164</v>
      </c>
      <c r="C7" s="43" t="s">
        <v>140</v>
      </c>
      <c r="D7" s="110"/>
      <c r="E7" s="40"/>
      <c r="F7" s="40"/>
      <c r="G7" s="40"/>
    </row>
    <row r="8" ht="22.75" customHeight="1" spans="1:7">
      <c r="A8" s="43" t="s">
        <v>141</v>
      </c>
      <c r="B8" s="111">
        <f>表5!F7</f>
        <v>2348823</v>
      </c>
      <c r="C8" s="43" t="s">
        <v>142</v>
      </c>
      <c r="D8" s="110"/>
      <c r="E8" s="40"/>
      <c r="F8" s="40"/>
      <c r="G8" s="40"/>
    </row>
    <row r="9" ht="22.75" customHeight="1" spans="1:7">
      <c r="A9" s="43" t="s">
        <v>143</v>
      </c>
      <c r="B9" s="110"/>
      <c r="C9" s="43" t="s">
        <v>144</v>
      </c>
      <c r="D9" s="110"/>
      <c r="E9" s="40"/>
      <c r="F9" s="40"/>
      <c r="G9" s="40"/>
    </row>
    <row r="10" ht="22.75" customHeight="1" spans="1:7">
      <c r="A10" s="43"/>
      <c r="B10" s="110"/>
      <c r="C10" s="43" t="s">
        <v>145</v>
      </c>
      <c r="D10" s="110"/>
      <c r="E10" s="40"/>
      <c r="F10" s="40"/>
      <c r="G10" s="40"/>
    </row>
    <row r="11" ht="22.75" customHeight="1" spans="1:7">
      <c r="A11" s="43"/>
      <c r="B11" s="110"/>
      <c r="C11" s="43" t="s">
        <v>146</v>
      </c>
      <c r="D11" s="110"/>
      <c r="E11" s="40"/>
      <c r="F11" s="40"/>
      <c r="G11" s="40"/>
    </row>
    <row r="12" ht="22.75" customHeight="1" spans="1:7">
      <c r="A12" s="43"/>
      <c r="B12" s="110"/>
      <c r="C12" s="43" t="s">
        <v>147</v>
      </c>
      <c r="D12" s="110"/>
      <c r="E12" s="40"/>
      <c r="F12" s="40"/>
      <c r="G12" s="40"/>
    </row>
    <row r="13" ht="22.75" customHeight="1" spans="1:7">
      <c r="A13" s="75"/>
      <c r="B13" s="110"/>
      <c r="C13" s="43" t="s">
        <v>148</v>
      </c>
      <c r="D13" s="110"/>
      <c r="E13" s="40"/>
      <c r="F13" s="40"/>
      <c r="G13" s="40"/>
    </row>
    <row r="14" ht="22.75" customHeight="1" spans="1:7">
      <c r="A14" s="43"/>
      <c r="B14" s="110"/>
      <c r="C14" s="43" t="s">
        <v>149</v>
      </c>
      <c r="D14" s="111">
        <f>表6!C7+表10!C7</f>
        <v>567801.0769</v>
      </c>
      <c r="E14" s="40"/>
      <c r="F14" s="40"/>
      <c r="G14" s="78"/>
    </row>
    <row r="15" ht="22.75" customHeight="1" spans="1:7">
      <c r="A15" s="43"/>
      <c r="B15" s="110"/>
      <c r="C15" s="43" t="s">
        <v>150</v>
      </c>
      <c r="D15" s="111"/>
      <c r="E15" s="40"/>
      <c r="F15" s="40"/>
      <c r="G15" s="40"/>
    </row>
    <row r="16" ht="22.75" customHeight="1" spans="1:7">
      <c r="A16" s="43"/>
      <c r="B16" s="110"/>
      <c r="C16" s="43" t="s">
        <v>151</v>
      </c>
      <c r="D16" s="111">
        <f>表6!C12</f>
        <v>359993.7855</v>
      </c>
      <c r="E16" s="40"/>
      <c r="F16" s="40"/>
      <c r="G16" s="40"/>
    </row>
    <row r="17" ht="22.75" customHeight="1" spans="1:7">
      <c r="A17" s="43"/>
      <c r="B17" s="110"/>
      <c r="C17" s="43" t="s">
        <v>152</v>
      </c>
      <c r="D17" s="111"/>
      <c r="E17" s="40"/>
      <c r="F17" s="40"/>
      <c r="G17" s="40"/>
    </row>
    <row r="18" ht="22.75" customHeight="1" spans="1:7">
      <c r="A18" s="43"/>
      <c r="B18" s="110"/>
      <c r="C18" s="43" t="s">
        <v>153</v>
      </c>
      <c r="D18" s="111"/>
      <c r="E18" s="40"/>
      <c r="F18" s="40"/>
      <c r="G18" s="40"/>
    </row>
    <row r="19" ht="22.75" customHeight="1" spans="1:7">
      <c r="A19" s="43"/>
      <c r="B19" s="110"/>
      <c r="C19" s="43" t="s">
        <v>154</v>
      </c>
      <c r="D19" s="111">
        <f>表6!C15</f>
        <v>58998673.854</v>
      </c>
      <c r="E19" s="40"/>
      <c r="F19" s="40"/>
      <c r="G19" s="40"/>
    </row>
    <row r="20" ht="22.75" customHeight="1" spans="1:7">
      <c r="A20" s="43"/>
      <c r="B20" s="110"/>
      <c r="C20" s="43" t="s">
        <v>155</v>
      </c>
      <c r="D20" s="111"/>
      <c r="E20" s="40"/>
      <c r="F20" s="40"/>
      <c r="G20" s="40"/>
    </row>
    <row r="21" ht="22.75" customHeight="1" spans="1:7">
      <c r="A21" s="43"/>
      <c r="B21" s="110"/>
      <c r="C21" s="43" t="s">
        <v>156</v>
      </c>
      <c r="D21" s="110"/>
      <c r="E21" s="40"/>
      <c r="F21" s="40"/>
      <c r="G21" s="40"/>
    </row>
    <row r="22" ht="22.75" customHeight="1" spans="1:7">
      <c r="A22" s="43"/>
      <c r="B22" s="110"/>
      <c r="C22" s="43" t="s">
        <v>157</v>
      </c>
      <c r="D22" s="110"/>
      <c r="E22" s="40"/>
      <c r="F22" s="40"/>
      <c r="G22" s="40"/>
    </row>
    <row r="23" ht="22.75" customHeight="1" spans="1:7">
      <c r="A23" s="43"/>
      <c r="B23" s="110"/>
      <c r="C23" s="43" t="s">
        <v>158</v>
      </c>
      <c r="D23" s="110"/>
      <c r="E23" s="40"/>
      <c r="F23" s="40"/>
      <c r="G23" s="40"/>
    </row>
    <row r="24" ht="22.75" customHeight="1" spans="1:7">
      <c r="A24" s="43"/>
      <c r="B24" s="110"/>
      <c r="C24" s="43" t="s">
        <v>159</v>
      </c>
      <c r="D24" s="110"/>
      <c r="E24" s="40"/>
      <c r="F24" s="40"/>
      <c r="G24" s="40"/>
    </row>
    <row r="25" ht="22.75" customHeight="1" spans="1:7">
      <c r="A25" s="43"/>
      <c r="B25" s="110"/>
      <c r="C25" s="43" t="s">
        <v>160</v>
      </c>
      <c r="D25" s="110"/>
      <c r="E25" s="40"/>
      <c r="F25" s="40"/>
      <c r="G25" s="40"/>
    </row>
    <row r="26" ht="22.75" customHeight="1" spans="1:7">
      <c r="A26" s="43"/>
      <c r="B26" s="110"/>
      <c r="C26" s="43" t="s">
        <v>161</v>
      </c>
      <c r="D26" s="110"/>
      <c r="E26" s="40"/>
      <c r="F26" s="40"/>
      <c r="G26" s="40"/>
    </row>
    <row r="27" ht="22.75" customHeight="1" spans="1:7">
      <c r="A27" s="43"/>
      <c r="B27" s="110"/>
      <c r="C27" s="43" t="s">
        <v>162</v>
      </c>
      <c r="D27" s="110"/>
      <c r="E27" s="40"/>
      <c r="F27" s="40"/>
      <c r="G27" s="40"/>
    </row>
    <row r="28" ht="22.75" customHeight="1" spans="1:7">
      <c r="A28" s="43"/>
      <c r="B28" s="110"/>
      <c r="C28" s="43" t="s">
        <v>163</v>
      </c>
      <c r="D28" s="110"/>
      <c r="E28" s="40"/>
      <c r="F28" s="40"/>
      <c r="G28" s="40"/>
    </row>
    <row r="29" ht="22.75" customHeight="1" spans="1:7">
      <c r="A29" s="43"/>
      <c r="B29" s="110"/>
      <c r="C29" s="43" t="s">
        <v>164</v>
      </c>
      <c r="D29" s="110"/>
      <c r="E29" s="40"/>
      <c r="F29" s="40"/>
      <c r="G29" s="40"/>
    </row>
    <row r="30" ht="22.75" customHeight="1" spans="1:7">
      <c r="A30" s="43"/>
      <c r="B30" s="110"/>
      <c r="C30" s="43" t="s">
        <v>165</v>
      </c>
      <c r="D30" s="110"/>
      <c r="E30" s="40"/>
      <c r="F30" s="40"/>
      <c r="G30" s="40"/>
    </row>
    <row r="31" ht="22.75" customHeight="1" spans="1:7">
      <c r="A31" s="43"/>
      <c r="B31" s="110"/>
      <c r="C31" s="43" t="s">
        <v>166</v>
      </c>
      <c r="D31" s="111">
        <f>表10!C10</f>
        <v>2339223</v>
      </c>
      <c r="E31" s="40"/>
      <c r="F31" s="40"/>
      <c r="G31" s="40"/>
    </row>
    <row r="32" ht="22.75" customHeight="1" spans="1:7">
      <c r="A32" s="43"/>
      <c r="B32" s="110"/>
      <c r="C32" s="43" t="s">
        <v>167</v>
      </c>
      <c r="D32" s="110"/>
      <c r="E32" s="40"/>
      <c r="F32" s="40"/>
      <c r="G32" s="40"/>
    </row>
    <row r="33" ht="22.75" customHeight="1" spans="1:7">
      <c r="A33" s="43"/>
      <c r="B33" s="110"/>
      <c r="C33" s="43" t="s">
        <v>168</v>
      </c>
      <c r="D33" s="110"/>
      <c r="E33" s="40"/>
      <c r="F33" s="40"/>
      <c r="G33" s="40"/>
    </row>
    <row r="34" ht="22.75" customHeight="1" spans="1:7">
      <c r="A34" s="43"/>
      <c r="B34" s="110"/>
      <c r="C34" s="43" t="s">
        <v>169</v>
      </c>
      <c r="D34" s="110"/>
      <c r="E34" s="40"/>
      <c r="F34" s="40"/>
      <c r="G34" s="40"/>
    </row>
    <row r="35" ht="22.75" customHeight="1" spans="1:7">
      <c r="A35" s="43"/>
      <c r="B35" s="110"/>
      <c r="C35" s="43" t="s">
        <v>170</v>
      </c>
      <c r="D35" s="110"/>
      <c r="E35" s="40"/>
      <c r="F35" s="40"/>
      <c r="G35" s="40"/>
    </row>
    <row r="36" ht="22.75" customHeight="1" spans="1:7">
      <c r="A36" s="43"/>
      <c r="B36" s="110"/>
      <c r="C36" s="43" t="s">
        <v>171</v>
      </c>
      <c r="D36" s="110"/>
      <c r="E36" s="40"/>
      <c r="F36" s="40"/>
      <c r="G36" s="40"/>
    </row>
    <row r="37" ht="22.75" customHeight="1" spans="1:7">
      <c r="A37" s="103" t="s">
        <v>172</v>
      </c>
      <c r="B37" s="110">
        <f>B6</f>
        <v>62265691.7164</v>
      </c>
      <c r="C37" s="103" t="s">
        <v>173</v>
      </c>
      <c r="D37" s="110">
        <f>D6</f>
        <v>62265691.7164</v>
      </c>
      <c r="E37" s="78"/>
      <c r="F37" s="40"/>
      <c r="G37" s="40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I20" sqref="I20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4.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ht="39.85" customHeight="1" spans="1:11">
      <c r="A2" s="39" t="s">
        <v>174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2.75" customHeight="1" spans="1:11">
      <c r="A3" s="40"/>
      <c r="B3" s="40"/>
      <c r="C3" s="40"/>
      <c r="D3" s="40"/>
      <c r="E3" s="40"/>
      <c r="F3" s="40"/>
      <c r="G3" s="40"/>
      <c r="H3" s="40"/>
      <c r="I3" s="40"/>
      <c r="J3" s="79" t="s">
        <v>35</v>
      </c>
      <c r="K3" s="79"/>
    </row>
    <row r="4" ht="22.75" customHeight="1" spans="1:11">
      <c r="A4" s="103" t="s">
        <v>175</v>
      </c>
      <c r="B4" s="103" t="s">
        <v>116</v>
      </c>
      <c r="C4" s="103" t="s">
        <v>176</v>
      </c>
      <c r="D4" s="103"/>
      <c r="E4" s="103"/>
      <c r="F4" s="103" t="s">
        <v>177</v>
      </c>
      <c r="G4" s="103"/>
      <c r="H4" s="103"/>
      <c r="I4" s="103" t="s">
        <v>178</v>
      </c>
      <c r="J4" s="103"/>
      <c r="K4" s="103"/>
    </row>
    <row r="5" ht="22.75" customHeight="1" spans="1:11">
      <c r="A5" s="103"/>
      <c r="B5" s="103"/>
      <c r="C5" s="42" t="s">
        <v>116</v>
      </c>
      <c r="D5" s="42" t="s">
        <v>113</v>
      </c>
      <c r="E5" s="42" t="s">
        <v>114</v>
      </c>
      <c r="F5" s="42" t="s">
        <v>116</v>
      </c>
      <c r="G5" s="42" t="s">
        <v>113</v>
      </c>
      <c r="H5" s="42" t="s">
        <v>114</v>
      </c>
      <c r="I5" s="42" t="s">
        <v>116</v>
      </c>
      <c r="J5" s="42" t="s">
        <v>113</v>
      </c>
      <c r="K5" s="42" t="s">
        <v>114</v>
      </c>
    </row>
    <row r="6" ht="22.75" customHeight="1" spans="1:11">
      <c r="A6" s="75" t="s">
        <v>116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ht="22.75" customHeight="1" spans="1:11">
      <c r="A7" s="105" t="s">
        <v>2</v>
      </c>
      <c r="B7" s="104">
        <f>C7+F7</f>
        <v>62265691.7164</v>
      </c>
      <c r="C7" s="104">
        <f>D7+E7</f>
        <v>59916868.7164</v>
      </c>
      <c r="D7" s="106">
        <f>表6!D6</f>
        <v>6627494.0364</v>
      </c>
      <c r="E7" s="106">
        <f>表6!E6</f>
        <v>53289374.68</v>
      </c>
      <c r="F7" s="107">
        <f>H7</f>
        <v>2348823</v>
      </c>
      <c r="G7" s="107"/>
      <c r="H7" s="106">
        <f>9600+2339223</f>
        <v>2348823</v>
      </c>
      <c r="I7" s="107"/>
      <c r="J7" s="107"/>
      <c r="K7" s="107"/>
    </row>
    <row r="8" ht="22.75" customHeight="1" spans="1:11">
      <c r="A8" s="108"/>
      <c r="B8" s="109"/>
      <c r="C8" s="109"/>
      <c r="D8" s="107"/>
      <c r="E8" s="107"/>
      <c r="F8" s="107"/>
      <c r="G8" s="107"/>
      <c r="H8" s="107"/>
      <c r="I8" s="107"/>
      <c r="J8" s="107"/>
      <c r="K8" s="10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G18" sqref="G1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89"/>
    </row>
    <row r="2" ht="36.9" customHeight="1" spans="1:5">
      <c r="A2" s="39" t="s">
        <v>179</v>
      </c>
      <c r="B2" s="39"/>
      <c r="C2" s="39"/>
      <c r="D2" s="39"/>
      <c r="E2" s="39"/>
    </row>
    <row r="3" ht="21.85" customHeight="1" spans="1:5">
      <c r="A3" s="40"/>
      <c r="B3" s="40"/>
      <c r="C3" s="79" t="s">
        <v>35</v>
      </c>
      <c r="D3" s="79"/>
      <c r="E3" s="79"/>
    </row>
    <row r="4" ht="22.75" customHeight="1" spans="1:5">
      <c r="A4" s="80" t="s">
        <v>111</v>
      </c>
      <c r="B4" s="80"/>
      <c r="C4" s="80" t="s">
        <v>176</v>
      </c>
      <c r="D4" s="80"/>
      <c r="E4" s="80"/>
    </row>
    <row r="5" ht="22.75" customHeight="1" spans="1:5">
      <c r="A5" s="90" t="s">
        <v>180</v>
      </c>
      <c r="B5" s="90" t="s">
        <v>181</v>
      </c>
      <c r="C5" s="91" t="s">
        <v>116</v>
      </c>
      <c r="D5" s="90" t="s">
        <v>113</v>
      </c>
      <c r="E5" s="90" t="s">
        <v>114</v>
      </c>
    </row>
    <row r="6" ht="22.75" customHeight="1" spans="1:5">
      <c r="A6" s="92"/>
      <c r="B6" s="93" t="s">
        <v>116</v>
      </c>
      <c r="C6" s="94">
        <f t="shared" ref="C6:C14" si="0">D6+E6</f>
        <v>59916868.7164</v>
      </c>
      <c r="D6" s="95">
        <f>D7+D12+D15</f>
        <v>6627494.0364</v>
      </c>
      <c r="E6" s="95">
        <f>E7+E12+E15</f>
        <v>53289374.68</v>
      </c>
    </row>
    <row r="7" ht="29" customHeight="1" spans="1:5">
      <c r="A7" s="53" t="s">
        <v>182</v>
      </c>
      <c r="B7" s="53" t="s">
        <v>183</v>
      </c>
      <c r="C7" s="94">
        <f t="shared" si="0"/>
        <v>558201.0769</v>
      </c>
      <c r="D7" s="96">
        <f>D8+D10</f>
        <v>558201.0769</v>
      </c>
      <c r="E7" s="96"/>
    </row>
    <row r="8" ht="29" customHeight="1" spans="1:5">
      <c r="A8" s="55">
        <v>20805</v>
      </c>
      <c r="B8" s="53" t="s">
        <v>184</v>
      </c>
      <c r="C8" s="94">
        <f t="shared" si="0"/>
        <v>525386.5</v>
      </c>
      <c r="D8" s="96">
        <f>D9</f>
        <v>525386.5</v>
      </c>
      <c r="E8" s="96"/>
    </row>
    <row r="9" ht="29" customHeight="1" spans="1:5">
      <c r="A9" s="56">
        <v>2080501</v>
      </c>
      <c r="B9" s="58" t="s">
        <v>185</v>
      </c>
      <c r="C9" s="97">
        <f t="shared" si="0"/>
        <v>525386.5</v>
      </c>
      <c r="D9" s="98">
        <v>525386.5</v>
      </c>
      <c r="E9" s="98"/>
    </row>
    <row r="10" ht="29" customHeight="1" spans="1:5">
      <c r="A10" s="55">
        <v>20899</v>
      </c>
      <c r="B10" s="99" t="s">
        <v>186</v>
      </c>
      <c r="C10" s="94">
        <f t="shared" si="0"/>
        <v>32814.5769</v>
      </c>
      <c r="D10" s="99">
        <f>D11</f>
        <v>32814.5769</v>
      </c>
      <c r="E10" s="70"/>
    </row>
    <row r="11" ht="29" customHeight="1" spans="1:5">
      <c r="A11" s="58" t="s">
        <v>187</v>
      </c>
      <c r="B11" s="70" t="s">
        <v>186</v>
      </c>
      <c r="C11" s="97">
        <f t="shared" si="0"/>
        <v>32814.5769</v>
      </c>
      <c r="D11" s="88">
        <v>32814.5769</v>
      </c>
      <c r="E11" s="70"/>
    </row>
    <row r="12" ht="29" customHeight="1" spans="1:5">
      <c r="A12" s="100">
        <v>210</v>
      </c>
      <c r="B12" s="99" t="s">
        <v>188</v>
      </c>
      <c r="C12" s="94">
        <f t="shared" si="0"/>
        <v>359993.7855</v>
      </c>
      <c r="D12" s="87">
        <f>D13</f>
        <v>359993.7855</v>
      </c>
      <c r="E12" s="70"/>
    </row>
    <row r="13" ht="29" customHeight="1" spans="1:5">
      <c r="A13" s="55">
        <v>21011</v>
      </c>
      <c r="B13" s="99" t="s">
        <v>189</v>
      </c>
      <c r="C13" s="94">
        <f t="shared" si="0"/>
        <v>359993.7855</v>
      </c>
      <c r="D13" s="87">
        <f>D14</f>
        <v>359993.7855</v>
      </c>
      <c r="E13" s="70"/>
    </row>
    <row r="14" ht="29" customHeight="1" spans="1:5">
      <c r="A14" s="101" t="s">
        <v>190</v>
      </c>
      <c r="B14" s="70" t="s">
        <v>191</v>
      </c>
      <c r="C14" s="97">
        <f t="shared" si="0"/>
        <v>359993.7855</v>
      </c>
      <c r="D14" s="88">
        <v>359993.7855</v>
      </c>
      <c r="E14" s="70"/>
    </row>
    <row r="15" ht="29" customHeight="1" spans="1:5">
      <c r="A15" s="55">
        <v>213</v>
      </c>
      <c r="B15" s="55" t="s">
        <v>192</v>
      </c>
      <c r="C15" s="94">
        <f t="shared" ref="C15:C21" si="1">D15+E15</f>
        <v>58998673.854</v>
      </c>
      <c r="D15" s="87">
        <f>D16</f>
        <v>5709299.174</v>
      </c>
      <c r="E15" s="99">
        <f>E16</f>
        <v>53289374.68</v>
      </c>
    </row>
    <row r="16" ht="29" customHeight="1" spans="1:5">
      <c r="A16" s="55">
        <v>21303</v>
      </c>
      <c r="B16" s="55" t="s">
        <v>193</v>
      </c>
      <c r="C16" s="99">
        <f>C17+C18+C19+C20</f>
        <v>58998673.854</v>
      </c>
      <c r="D16" s="87">
        <f>D17+D18+D19+D20</f>
        <v>5709299.174</v>
      </c>
      <c r="E16" s="99">
        <f>E17+E18+E19+E20</f>
        <v>53289374.68</v>
      </c>
    </row>
    <row r="17" ht="29" customHeight="1" spans="1:5">
      <c r="A17" s="56">
        <v>2130302</v>
      </c>
      <c r="B17" s="56" t="s">
        <v>194</v>
      </c>
      <c r="C17" s="97">
        <f t="shared" si="1"/>
        <v>5817299.174</v>
      </c>
      <c r="D17" s="88">
        <v>5709299.174</v>
      </c>
      <c r="E17" s="70">
        <v>108000</v>
      </c>
    </row>
    <row r="18" ht="29" customHeight="1" spans="1:5">
      <c r="A18" s="56">
        <v>2130305</v>
      </c>
      <c r="B18" s="56" t="s">
        <v>195</v>
      </c>
      <c r="C18" s="97">
        <f t="shared" si="1"/>
        <v>23201374.68</v>
      </c>
      <c r="D18" s="70"/>
      <c r="E18" s="102">
        <f>20701374.68+2500000</f>
        <v>23201374.68</v>
      </c>
    </row>
    <row r="19" ht="29" customHeight="1" spans="1:5">
      <c r="A19" s="56">
        <v>2130314</v>
      </c>
      <c r="B19" s="56" t="s">
        <v>196</v>
      </c>
      <c r="C19" s="97">
        <f t="shared" si="1"/>
        <v>1500000</v>
      </c>
      <c r="D19" s="70"/>
      <c r="E19" s="70">
        <v>1500000</v>
      </c>
    </row>
    <row r="20" ht="29" customHeight="1" spans="1:5">
      <c r="A20" s="56">
        <v>2130399</v>
      </c>
      <c r="B20" s="56" t="s">
        <v>197</v>
      </c>
      <c r="C20" s="97">
        <f t="shared" si="1"/>
        <v>28480000</v>
      </c>
      <c r="D20" s="70"/>
      <c r="E20" s="70">
        <v>28480000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opLeftCell="A6" workbookViewId="0">
      <selection activeCell="A14" sqref="A14:C24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7" max="7" width="12.625"/>
  </cols>
  <sheetData>
    <row r="1" ht="18.05" customHeight="1" spans="1:5">
      <c r="A1" s="38"/>
      <c r="B1" s="38"/>
      <c r="C1" s="38"/>
      <c r="D1" s="38"/>
      <c r="E1" s="38"/>
    </row>
    <row r="2" ht="39.85" customHeight="1" spans="1:5">
      <c r="A2" s="39" t="s">
        <v>198</v>
      </c>
      <c r="B2" s="39"/>
      <c r="C2" s="39"/>
      <c r="D2" s="39"/>
      <c r="E2" s="39"/>
    </row>
    <row r="3" ht="22.75" customHeight="1" spans="1:5">
      <c r="A3" s="78"/>
      <c r="B3" s="78"/>
      <c r="C3" s="40"/>
      <c r="D3" s="40"/>
      <c r="E3" s="79" t="s">
        <v>35</v>
      </c>
    </row>
    <row r="4" ht="22.75" customHeight="1" spans="1:5">
      <c r="A4" s="80" t="s">
        <v>199</v>
      </c>
      <c r="B4" s="80"/>
      <c r="C4" s="80" t="s">
        <v>200</v>
      </c>
      <c r="D4" s="80"/>
      <c r="E4" s="80"/>
    </row>
    <row r="5" ht="22.75" customHeight="1" spans="1:5">
      <c r="A5" s="80" t="s">
        <v>180</v>
      </c>
      <c r="B5" s="80" t="s">
        <v>181</v>
      </c>
      <c r="C5" s="80" t="s">
        <v>116</v>
      </c>
      <c r="D5" s="80" t="s">
        <v>201</v>
      </c>
      <c r="E5" s="80" t="s">
        <v>202</v>
      </c>
    </row>
    <row r="6" ht="22.75" customHeight="1" spans="1:5">
      <c r="A6" s="80"/>
      <c r="B6" s="81" t="s">
        <v>116</v>
      </c>
      <c r="C6" s="82">
        <f>C7+C14+C25</f>
        <v>6575419.0364</v>
      </c>
      <c r="D6" s="82">
        <f>D7+D14+D25</f>
        <v>6024571.1224</v>
      </c>
      <c r="E6" s="82">
        <f>E7+E14+E25</f>
        <v>550847.914</v>
      </c>
    </row>
    <row r="7" ht="27" customHeight="1" spans="1:5">
      <c r="A7" s="83" t="s">
        <v>203</v>
      </c>
      <c r="B7" s="83" t="s">
        <v>204</v>
      </c>
      <c r="C7" s="66">
        <f t="shared" ref="C7:C18" si="0">D7+E7</f>
        <v>5499184.6224</v>
      </c>
      <c r="D7" s="84">
        <f>D8+D9+D10+D11+D12+D13</f>
        <v>5499184.6224</v>
      </c>
      <c r="E7" s="84"/>
    </row>
    <row r="8" ht="27" customHeight="1" spans="1:5">
      <c r="A8" s="85" t="s">
        <v>205</v>
      </c>
      <c r="B8" s="85" t="s">
        <v>206</v>
      </c>
      <c r="C8" s="72">
        <f t="shared" si="0"/>
        <v>2050152</v>
      </c>
      <c r="D8" s="72">
        <v>2050152</v>
      </c>
      <c r="E8" s="86"/>
    </row>
    <row r="9" ht="27" customHeight="1" spans="1:5">
      <c r="A9" s="85" t="s">
        <v>207</v>
      </c>
      <c r="B9" s="85" t="s">
        <v>208</v>
      </c>
      <c r="C9" s="72">
        <f t="shared" si="0"/>
        <v>1122364.26</v>
      </c>
      <c r="D9" s="72">
        <v>1122364.26</v>
      </c>
      <c r="E9" s="70"/>
    </row>
    <row r="10" ht="27" customHeight="1" spans="1:5">
      <c r="A10" s="85" t="s">
        <v>209</v>
      </c>
      <c r="B10" s="85" t="s">
        <v>210</v>
      </c>
      <c r="C10" s="72">
        <f t="shared" si="0"/>
        <v>984300</v>
      </c>
      <c r="D10" s="72">
        <v>984300</v>
      </c>
      <c r="E10" s="70"/>
    </row>
    <row r="11" ht="27" customHeight="1" spans="1:5">
      <c r="A11" s="85" t="s">
        <v>211</v>
      </c>
      <c r="B11" s="85" t="s">
        <v>212</v>
      </c>
      <c r="C11" s="72">
        <f t="shared" si="0"/>
        <v>949560</v>
      </c>
      <c r="D11" s="72">
        <v>949560</v>
      </c>
      <c r="E11" s="70"/>
    </row>
    <row r="12" ht="27" customHeight="1" spans="1:5">
      <c r="A12" s="85" t="s">
        <v>213</v>
      </c>
      <c r="B12" s="85" t="s">
        <v>214</v>
      </c>
      <c r="C12" s="72">
        <f t="shared" si="0"/>
        <v>359993.7855</v>
      </c>
      <c r="D12" s="72">
        <f>表3!C15</f>
        <v>359993.7855</v>
      </c>
      <c r="E12" s="70"/>
    </row>
    <row r="13" ht="27" customHeight="1" spans="1:5">
      <c r="A13" s="85" t="s">
        <v>215</v>
      </c>
      <c r="B13" s="85" t="s">
        <v>216</v>
      </c>
      <c r="C13" s="72">
        <f t="shared" si="0"/>
        <v>32814.5769</v>
      </c>
      <c r="D13" s="72">
        <f>表3!C12</f>
        <v>32814.5769</v>
      </c>
      <c r="E13" s="70"/>
    </row>
    <row r="14" ht="27" customHeight="1" spans="1:5">
      <c r="A14" s="69" t="s">
        <v>217</v>
      </c>
      <c r="B14" s="69" t="s">
        <v>218</v>
      </c>
      <c r="C14" s="66">
        <f t="shared" si="0"/>
        <v>550847.914</v>
      </c>
      <c r="D14" s="87"/>
      <c r="E14" s="66">
        <f>SUM(E15:E24)</f>
        <v>550847.914</v>
      </c>
    </row>
    <row r="15" ht="27" customHeight="1" spans="1:5">
      <c r="A15" s="71" t="s">
        <v>219</v>
      </c>
      <c r="B15" s="71" t="s">
        <v>220</v>
      </c>
      <c r="C15" s="72">
        <f t="shared" si="0"/>
        <v>120000</v>
      </c>
      <c r="D15" s="70"/>
      <c r="E15" s="72">
        <f>120000</f>
        <v>120000</v>
      </c>
    </row>
    <row r="16" ht="27" customHeight="1" spans="1:5">
      <c r="A16" s="71" t="s">
        <v>221</v>
      </c>
      <c r="B16" s="71" t="s">
        <v>222</v>
      </c>
      <c r="C16" s="72">
        <f t="shared" si="0"/>
        <v>10000</v>
      </c>
      <c r="D16" s="70"/>
      <c r="E16" s="72">
        <f>10000</f>
        <v>10000</v>
      </c>
    </row>
    <row r="17" ht="27" customHeight="1" spans="1:5">
      <c r="A17" s="71" t="s">
        <v>223</v>
      </c>
      <c r="B17" s="71" t="s">
        <v>224</v>
      </c>
      <c r="C17" s="72">
        <f t="shared" si="0"/>
        <v>25000</v>
      </c>
      <c r="D17" s="70"/>
      <c r="E17" s="72">
        <f>25000</f>
        <v>25000</v>
      </c>
    </row>
    <row r="18" ht="27" customHeight="1" spans="1:5">
      <c r="A18" s="71" t="s">
        <v>225</v>
      </c>
      <c r="B18" s="71" t="s">
        <v>226</v>
      </c>
      <c r="C18" s="72">
        <f t="shared" si="0"/>
        <v>35000</v>
      </c>
      <c r="D18" s="70"/>
      <c r="E18" s="72">
        <f>35000</f>
        <v>35000</v>
      </c>
    </row>
    <row r="19" ht="27" customHeight="1" spans="1:5">
      <c r="A19" s="71" t="s">
        <v>227</v>
      </c>
      <c r="B19" s="71" t="s">
        <v>228</v>
      </c>
      <c r="C19" s="72">
        <f t="shared" ref="C19:C25" si="1">D19+E19</f>
        <v>25000</v>
      </c>
      <c r="D19" s="70"/>
      <c r="E19" s="72">
        <f>25000</f>
        <v>25000</v>
      </c>
    </row>
    <row r="20" ht="27" customHeight="1" spans="1:5">
      <c r="A20" s="71" t="s">
        <v>229</v>
      </c>
      <c r="B20" s="71" t="s">
        <v>230</v>
      </c>
      <c r="C20" s="72">
        <f t="shared" si="1"/>
        <v>15000</v>
      </c>
      <c r="D20" s="70"/>
      <c r="E20" s="72">
        <f>15000</f>
        <v>15000</v>
      </c>
    </row>
    <row r="21" ht="27" customHeight="1" spans="1:5">
      <c r="A21" s="71" t="s">
        <v>231</v>
      </c>
      <c r="B21" s="71" t="s">
        <v>232</v>
      </c>
      <c r="C21" s="72">
        <f t="shared" si="1"/>
        <v>72551.934</v>
      </c>
      <c r="D21" s="88"/>
      <c r="E21" s="72">
        <v>72551.934</v>
      </c>
    </row>
    <row r="22" ht="27" customHeight="1" spans="1:5">
      <c r="A22" s="71" t="s">
        <v>233</v>
      </c>
      <c r="B22" s="71" t="s">
        <v>234</v>
      </c>
      <c r="C22" s="72">
        <f t="shared" si="1"/>
        <v>88295.98</v>
      </c>
      <c r="D22" s="88"/>
      <c r="E22" s="72">
        <v>88295.98</v>
      </c>
    </row>
    <row r="23" ht="27" customHeight="1" spans="1:5">
      <c r="A23" s="71" t="s">
        <v>235</v>
      </c>
      <c r="B23" s="71" t="s">
        <v>236</v>
      </c>
      <c r="C23" s="72">
        <f t="shared" si="1"/>
        <v>25000</v>
      </c>
      <c r="D23" s="88"/>
      <c r="E23" s="72">
        <v>25000</v>
      </c>
    </row>
    <row r="24" ht="27" customHeight="1" spans="1:5">
      <c r="A24" s="71" t="s">
        <v>237</v>
      </c>
      <c r="B24" s="71" t="s">
        <v>238</v>
      </c>
      <c r="C24" s="72">
        <f t="shared" si="1"/>
        <v>135000</v>
      </c>
      <c r="D24" s="88"/>
      <c r="E24" s="72">
        <v>135000</v>
      </c>
    </row>
    <row r="25" ht="27" customHeight="1" spans="1:5">
      <c r="A25" s="83" t="s">
        <v>239</v>
      </c>
      <c r="B25" s="83" t="s">
        <v>240</v>
      </c>
      <c r="C25" s="66">
        <f>C26+C27</f>
        <v>525386.5</v>
      </c>
      <c r="D25" s="66">
        <f>D26+D27</f>
        <v>525386.5</v>
      </c>
      <c r="E25" s="70"/>
    </row>
    <row r="26" ht="27" customHeight="1" spans="1:5">
      <c r="A26" s="71" t="s">
        <v>241</v>
      </c>
      <c r="B26" s="85" t="s">
        <v>242</v>
      </c>
      <c r="C26" s="72">
        <f>D26</f>
        <v>437306.5</v>
      </c>
      <c r="D26" s="72">
        <f>220294.8+217011.7</f>
        <v>437306.5</v>
      </c>
      <c r="E26" s="70"/>
    </row>
    <row r="27" ht="27" customHeight="1" spans="1:5">
      <c r="A27" s="71" t="s">
        <v>243</v>
      </c>
      <c r="B27" s="85" t="s">
        <v>244</v>
      </c>
      <c r="C27" s="72">
        <f>D27</f>
        <v>88080</v>
      </c>
      <c r="D27" s="72">
        <v>88080</v>
      </c>
      <c r="E27" s="7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悟空</cp:lastModifiedBy>
  <dcterms:created xsi:type="dcterms:W3CDTF">2023-01-31T08:53:00Z</dcterms:created>
  <dcterms:modified xsi:type="dcterms:W3CDTF">2023-05-11T01:32:39Z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3EE498F56F4F4E688CFC63D8D4940475</vt:lpwstr>
  </property>
</Properties>
</file>